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РРО МО Сертолово" sheetId="1" r:id="rId1"/>
  </sheets>
  <definedNames>
    <definedName name="_xlnm._FilterDatabase" localSheetId="0" hidden="1">'РРО МО Сертолово'!$A$11:$M$123</definedName>
    <definedName name="_xlnm.Print_Area" localSheetId="0">'РРО МО Сертолово'!$A$1:$M$126</definedName>
  </definedNames>
  <calcPr fullCalcOnLoad="1"/>
</workbook>
</file>

<file path=xl/sharedStrings.xml><?xml version="1.0" encoding="utf-8"?>
<sst xmlns="http://schemas.openxmlformats.org/spreadsheetml/2006/main" count="650" uniqueCount="358">
  <si>
    <t>1.5.2.1.3.Иные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</si>
  <si>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4501</t>
  </si>
  <si>
    <t>01       02</t>
  </si>
  <si>
    <t>04       03</t>
  </si>
  <si>
    <t>4500</t>
  </si>
  <si>
    <t>06</t>
  </si>
  <si>
    <t xml:space="preserve"> 04</t>
  </si>
  <si>
    <t xml:space="preserve">01      </t>
  </si>
  <si>
    <t xml:space="preserve">13       </t>
  </si>
  <si>
    <t>10</t>
  </si>
  <si>
    <t>4000</t>
  </si>
  <si>
    <t>4001</t>
  </si>
  <si>
    <t>4002</t>
  </si>
  <si>
    <t>1.1.1.1. Резервный фонд администрации МО Сертолово</t>
  </si>
  <si>
    <t>1.1.1.2. Прочие выплаты по обязательствам муниципального образования</t>
  </si>
  <si>
    <t>1.1.1.4. Исполнение судебных актов, вступивших в законную силу, по искам к МО Сертолово, как к субъекту Российской Федерации</t>
  </si>
  <si>
    <t>1.1.1.5. Оплата государственных пошлин и иных обязательных платежей</t>
  </si>
  <si>
    <t>1.1.1.9. Прочие выплаты по обязательствам муниципального образования</t>
  </si>
  <si>
    <t>1.1.3.1. Прочие выплаты по обязательствам муниципального образования</t>
  </si>
  <si>
    <t>1.1.3.2. Оценка недвижимости, признание прав и регулирование отношений по муниципальной собственности</t>
  </si>
  <si>
    <t>1.1.3.3. Содержаниее и обслуживаниие объектов имущества казны МО Сертолово</t>
  </si>
  <si>
    <t>1.1.4.1. Строительство двухтрубной системы ГВС по адресу: ул. Заречная, ул. Ветеранов, ул. Школьная</t>
  </si>
  <si>
    <t>статья 4 п.1 п.п.8</t>
  </si>
  <si>
    <t>статья 4 п.1 п.п.26</t>
  </si>
  <si>
    <t>Решение Совета депутатов от 19.04.2011 № 19 "О принятии Устава МО Сертолово" в ред. от  12.08.2014 № 35</t>
  </si>
  <si>
    <t>Решение Совета депутатов от 19.04.2011 № 19 "О принятии Устава МО Сертолово"в ред. от  12.08.2014 № 35</t>
  </si>
  <si>
    <t>статья 29 п.5</t>
  </si>
  <si>
    <t>статья 29 п.5 статья 33</t>
  </si>
  <si>
    <t>статья 39 в целом</t>
  </si>
  <si>
    <t>статья 5 п.4  п.5</t>
  </si>
  <si>
    <t>статья 5 п.10</t>
  </si>
  <si>
    <t>Закон ЛО от 29.12.2005 № 125-оз "О наделении ОМСУ МО Ленобласти отдельными гос.полномочиями Ленобласти в сфере административных правоотношений" в ред. от 24.11.2014  № 83-оз</t>
  </si>
  <si>
    <t>статья 6   п.1   п.2</t>
  </si>
  <si>
    <t>статья 6  п.1  п.2</t>
  </si>
  <si>
    <t>статья 4   п.35</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</si>
  <si>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</si>
  <si>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п.4   п.п. 4.1   п.п.4.2</t>
  </si>
  <si>
    <t>Постановление администрации МО Сертолово от 27.04.2012 № 131"Об утверждении Устава Сертоловского муниципального учреждения "Развитие" в ред. от 03.06.13 № 199</t>
  </si>
  <si>
    <t>статья 4   п.1   п.п.7.1</t>
  </si>
  <si>
    <t>раздел 1 п.1.2  п.1.3  п.1.5</t>
  </si>
  <si>
    <t>Решение совета депутатов МО Сертолово от 22.02.2011 № 3 "Об утверждении Положения "Об организации досуга и обеспечения жителей МО Сертолово ЛО услугами организаций (учреждений) культуры"</t>
  </si>
  <si>
    <t>п.6 п.п.6.1 п.п.6.2</t>
  </si>
  <si>
    <t>Постановление администрации МО Сертолово от 15.11.2013 № 501 "Об утверждении МП "Безопасный город" на 2014-2016 г.г."</t>
  </si>
  <si>
    <t>Соглашение на возмещение затрат по вывозу сверхнормативного мусора от населения МО Сертолово от 25.12.2014 № 121-2/Х11.2014</t>
  </si>
  <si>
    <t>с 25.12.2014 по 31.12.2014</t>
  </si>
  <si>
    <t>п.15 в целом</t>
  </si>
  <si>
    <t>п.7 по15 п.п.15.4</t>
  </si>
  <si>
    <t>статья 3 абзац 2,     статья 9 п.9.2     статья 10 п.10.2</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</si>
  <si>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в границах города Сертолово Ленинградской области"</t>
  </si>
  <si>
    <t>Постановление администрации МО Сертолово от 15.11.2013 № 497 "Об утверждении МП "Развитие малого и среднего предпринимательства в МО Сертолово на 2014-2016 годы"</t>
  </si>
  <si>
    <t>раздел 1 п.1.3 раздел 2 п.2.1-2.3</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</si>
  <si>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t>
  </si>
  <si>
    <t xml:space="preserve">раздел 3 п.3.2       раздел 6 п.6.1 </t>
  </si>
  <si>
    <t>плановый период</t>
  </si>
  <si>
    <t>ИТОГО расходные обязательства поселений</t>
  </si>
  <si>
    <t>дата вступ-ления
в силу
и срок дейст-вия</t>
  </si>
  <si>
    <t>(Ф.И.О.)</t>
  </si>
  <si>
    <t>(подпись)</t>
  </si>
  <si>
    <t>Решение совета депутатов МО Сертолово от 12.08.2014 № 37 "Об утверждении Положения о порядке управления и распоряжения имуществом МО Сертолово"</t>
  </si>
  <si>
    <t>п.4  п.п.2     абзац 4</t>
  </si>
  <si>
    <t>раздел 2</t>
  </si>
  <si>
    <t>1.4.1.3.1.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</si>
  <si>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1.4.1.40.1.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</si>
  <si>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24.11.2014  № 43-оз</t>
  </si>
  <si>
    <t>1.4.1.40.2.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</si>
  <si>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t>раздел 6 п.6.1-6.3</t>
  </si>
  <si>
    <t>раздел 4 в целом</t>
  </si>
  <si>
    <t>раздел 1 п.1.1-1.4</t>
  </si>
  <si>
    <t>раздел 1 п.1.5</t>
  </si>
  <si>
    <t>раздел 7 п.7.1</t>
  </si>
  <si>
    <r>
      <t xml:space="preserve">Финансовый орган   </t>
    </r>
    <r>
      <rPr>
        <u val="single"/>
        <sz val="11"/>
        <rFont val="Times New Roman"/>
        <family val="1"/>
      </rPr>
      <t>Комитет финансов и экономики администрации муниципального образования Сертолово Ленинградской области</t>
    </r>
  </si>
  <si>
    <t xml:space="preserve">01       01          01         10        10                                                                              </t>
  </si>
  <si>
    <t>*</t>
  </si>
  <si>
    <t>1.1.1.3.Ежегодный членский взнос членов ассоциации "Совет муниципальных образований Ленинградской области"</t>
  </si>
  <si>
    <t>раздел 5 в целом  раздел 6 п.6.4</t>
  </si>
  <si>
    <t>раздел 3 п.3.1</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</si>
  <si>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t>
  </si>
  <si>
    <t>п.2 п.п.2.1 п.п.2.5      п.4 п.п.4.6</t>
  </si>
  <si>
    <t>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в ред.от 05.02.2014 № 36</t>
  </si>
  <si>
    <t>п.2, п.3</t>
  </si>
  <si>
    <t>Постановление администрации МО Сертолово от 30.09.2011г. № 255 "О создании народной дружины в МО Сертолово"</t>
  </si>
  <si>
    <t xml:space="preserve">Постановление администрации МО Сертолово от 15.11.2013 № 501 "Об утверждении МП "Безопасный город" на 2014-2016 годы" </t>
  </si>
  <si>
    <t>раздел 1, п.1.6</t>
  </si>
  <si>
    <t>с 01.01.2014 по 31.12.2016</t>
  </si>
  <si>
    <t>Постановление администрации МО Сертолово от 15.11.2013 № 498 "Об утверждении МП "Профилактика и противодействие коррупции в МО Сертолово на 2014-2016 г.г."</t>
  </si>
  <si>
    <t>раздел 1, п.1.1</t>
  </si>
  <si>
    <t>раздел 2, п.2.5</t>
  </si>
  <si>
    <t>раздел 2, п.2.6</t>
  </si>
  <si>
    <t>раздел 2, п.2.3</t>
  </si>
  <si>
    <t>21.04.2011;  "не определен"</t>
  </si>
  <si>
    <t>21.04.2011; "не определен"</t>
  </si>
  <si>
    <t>10.01.2006; "не определен"</t>
  </si>
  <si>
    <t>12.05.2014;"не определен"</t>
  </si>
  <si>
    <t>21.04.2011;"не определен"</t>
  </si>
  <si>
    <t>28.11.2013;  "не определен"</t>
  </si>
  <si>
    <t>27.06.2011;"не определен"</t>
  </si>
  <si>
    <t>24.02.2011; "не определен"</t>
  </si>
  <si>
    <t>27.04.2012; "не определен"</t>
  </si>
  <si>
    <t>16.03.2009;  "не определен"</t>
  </si>
  <si>
    <t>18.05.2009; "не определен"</t>
  </si>
  <si>
    <t>12.03.2010; "не определен"</t>
  </si>
  <si>
    <t>19.04.2011; "не определен"</t>
  </si>
  <si>
    <t>29.03.2014; "не определен"</t>
  </si>
  <si>
    <t>14.08.2014; "не определен"</t>
  </si>
  <si>
    <t>21.04.20011;"не определен"</t>
  </si>
  <si>
    <t>статья 5 абзац 4</t>
  </si>
  <si>
    <t>29.06.2011;  "не установлен"</t>
  </si>
  <si>
    <t>с 01.01.2011 по 31.12.2016</t>
  </si>
  <si>
    <t>24.02.2011; "не установлен"</t>
  </si>
  <si>
    <t>Постановление администрации МО Сертолово от 05.08.2009 № 229 «Об утверждении Положения об организации и ведении гражданской обороны в муниципальном образовании»</t>
  </si>
  <si>
    <t xml:space="preserve"> Решение совета депутатов МО Сертолово от 12.08.2014 № 37 "Об утверждении Положения о порядке управления и распоряжения имуществом МО Сертолово"</t>
  </si>
  <si>
    <t>п.24 п.п 3</t>
  </si>
  <si>
    <t>п.1</t>
  </si>
  <si>
    <t>ст. 4</t>
  </si>
  <si>
    <t>ст. 8</t>
  </si>
  <si>
    <t>ст.3</t>
  </si>
  <si>
    <t>Постановление администрации МО Сертолово от 16.03.2009 № 70 "Об автономном учреждении "Редакция газеты "Петербургский рубеж"</t>
  </si>
  <si>
    <t>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</si>
  <si>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</si>
  <si>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1.1.29. содействие в развитии сельскохозяйственного производства, создание условий для развития малого и среднего предпринимательства</t>
  </si>
  <si>
    <t>1.1.30. организация и осуществление мероприятий по работе с детьми и молодежью в городском поселении</t>
  </si>
  <si>
    <t>1.1.38. осуществление мер по противодействию коррупции в границах городского поселения</t>
  </si>
  <si>
    <t>1.1.33. оказание поддержки гражданам и их объединениям, участвующим в охране общественного порядка, создание условий для деятельности народных дружин</t>
  </si>
  <si>
    <t>01</t>
  </si>
  <si>
    <t>13</t>
  </si>
  <si>
    <t>4039</t>
  </si>
  <si>
    <t>4004</t>
  </si>
  <si>
    <t>05</t>
  </si>
  <si>
    <t>02</t>
  </si>
  <si>
    <t>4005</t>
  </si>
  <si>
    <t>09</t>
  </si>
  <si>
    <t>4006</t>
  </si>
  <si>
    <t>4007</t>
  </si>
  <si>
    <t>03</t>
  </si>
  <si>
    <t>4009</t>
  </si>
  <si>
    <t>4011</t>
  </si>
  <si>
    <t>08</t>
  </si>
  <si>
    <t>4015</t>
  </si>
  <si>
    <t>11</t>
  </si>
  <si>
    <t>4018</t>
  </si>
  <si>
    <t>4019</t>
  </si>
  <si>
    <t>4022</t>
  </si>
  <si>
    <t>12</t>
  </si>
  <si>
    <t>4023</t>
  </si>
  <si>
    <t>4026</t>
  </si>
  <si>
    <t>4030</t>
  </si>
  <si>
    <t>07</t>
  </si>
  <si>
    <t>4031</t>
  </si>
  <si>
    <t>4034</t>
  </si>
  <si>
    <r>
      <t xml:space="preserve">отчетный  </t>
    </r>
    <r>
      <rPr>
        <b/>
        <sz val="9"/>
        <rFont val="Times New Roman"/>
        <family val="1"/>
      </rPr>
      <t>2015</t>
    </r>
    <r>
      <rPr>
        <sz val="9"/>
        <rFont val="Times New Roman"/>
        <family val="1"/>
      </rPr>
      <t xml:space="preserve"> год</t>
    </r>
  </si>
  <si>
    <r>
      <t xml:space="preserve">текущий  </t>
    </r>
    <r>
      <rPr>
        <b/>
        <sz val="9"/>
        <rFont val="Times New Roman"/>
        <family val="1"/>
      </rPr>
      <t xml:space="preserve">2016 </t>
    </r>
    <r>
      <rPr>
        <sz val="9"/>
        <rFont val="Times New Roman"/>
        <family val="1"/>
      </rPr>
      <t>год</t>
    </r>
  </si>
  <si>
    <r>
      <t xml:space="preserve">очередной  </t>
    </r>
    <r>
      <rPr>
        <b/>
        <sz val="9"/>
        <rFont val="Times New Roman"/>
        <family val="1"/>
      </rPr>
      <t>2017</t>
    </r>
    <r>
      <rPr>
        <sz val="9"/>
        <rFont val="Times New Roman"/>
        <family val="1"/>
      </rPr>
      <t xml:space="preserve"> год</t>
    </r>
  </si>
  <si>
    <r>
      <t xml:space="preserve"> </t>
    </r>
    <r>
      <rPr>
        <b/>
        <sz val="9"/>
        <rFont val="Times New Roman"/>
        <family val="1"/>
      </rPr>
      <t>2018</t>
    </r>
    <r>
      <rPr>
        <sz val="9"/>
        <rFont val="Times New Roman"/>
        <family val="1"/>
      </rPr>
      <t xml:space="preserve"> год </t>
    </r>
  </si>
  <si>
    <r>
      <t xml:space="preserve"> </t>
    </r>
    <r>
      <rPr>
        <b/>
        <sz val="9"/>
        <rFont val="Times New Roman"/>
        <family val="1"/>
      </rPr>
      <t xml:space="preserve">2019 </t>
    </r>
    <r>
      <rPr>
        <sz val="9"/>
        <rFont val="Times New Roman"/>
        <family val="1"/>
      </rPr>
      <t>год</t>
    </r>
  </si>
  <si>
    <t>1.1.4.2. Строительство КНС в мкр. Сертолово-2 и напорных канализационных коллекторов от мкр. Сертолово-2 до Сертолово-1</t>
  </si>
  <si>
    <t>1.1.4.3. Строительство КНС и напорных канализационных коллекторов от мкр. Черная Речка до ГКНС в г. Сертолово</t>
  </si>
  <si>
    <t>1.1.4.4. Расходы на техническое обслуживание, текущий ремонт газораспределительной сети в мкр. Чёрная Речка города Сертолово</t>
  </si>
  <si>
    <t>1.1.4.5. Строительство КНС и напорных канализационных коллекторов от мкр. Черная Речка до ГКНС в г. Сертолово и КНС в мкр. Сертолово-2 и напорных канализационных коллекторов от мкр. Сертолово-2 до Сертолово-1</t>
  </si>
  <si>
    <t>1.1.4.6. Реализация непрограммных направлений расходов МО Сертолово</t>
  </si>
  <si>
    <t>1.1.5.2. Обеспечение безопасности дорожного движения на территории города Сертолово</t>
  </si>
  <si>
    <t>1.1.5.3. Текущий ремонт автомобильных дорог общего пользования местного значения</t>
  </si>
  <si>
    <t>1.1.5.4. Текущий ремонт дворовых территорий многоквартирных домов, проездов к дворовым территориям многоквартирных домов города Сертолово</t>
  </si>
  <si>
    <t>1.1.5.5. Капитальный ремонт и ремонт дворовых территорий многоквартирных домов, проездов к дворовым территориям многоквартирных домов (областной бюджет)</t>
  </si>
  <si>
    <t>1.1.5.6. Реализация непрограммных направлений расходов МО Сертолово</t>
  </si>
  <si>
    <t>1.1.5.7. Капитальный ремонт и ремонт автомобильных дорог общего пользования местного значения, в том числе с твердым покрытием до сельских населенных пунктов (областные средства)</t>
  </si>
  <si>
    <t>1.1.6.3.Разработка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д.1</t>
  </si>
  <si>
    <t>1.1.6.5.Субсидии управляющим организациям на возмещение затрат по вывозу сверхнормативного мусора от населения МО Сертолово</t>
  </si>
  <si>
    <t>1.1.8.1. Профилактика терроризма и экстремизма</t>
  </si>
  <si>
    <t>1.1.22.1. Внесение изменений в генеральный план и правила землепользования и застройки МО Сертолово</t>
  </si>
  <si>
    <t>1.1.22.2. Разработка карт (планов) объектов землеустройства МО Сертолово</t>
  </si>
  <si>
    <t>1.1.30.3. Реализация непрограммных направлений расходов МО Сертолово</t>
  </si>
  <si>
    <t>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</si>
  <si>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06     11     13         01     03</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</si>
  <si>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</si>
  <si>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</si>
  <si>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1.2.1. функционирование органов местного самоуправления</t>
  </si>
  <si>
    <t>04    06      13       02      03</t>
  </si>
  <si>
    <t>4101</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</si>
  <si>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</si>
  <si>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</si>
  <si>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</si>
  <si>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</si>
  <si>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</si>
  <si>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</si>
  <si>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1.4.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</si>
  <si>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</si>
  <si>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1.4.1.3. на осуществление воинского учета на территориях, на которых отсутствуют структурные подразделения военных комиссариатов</t>
  </si>
  <si>
    <t>4504</t>
  </si>
  <si>
    <t>раздел 2 п.2.1-2.7, 2.10-2.12</t>
  </si>
  <si>
    <t>раздел 1 п.1.1 п.1.2</t>
  </si>
  <si>
    <t>раздел 2 п.2.2</t>
  </si>
  <si>
    <t>раздел 2 п.2.1</t>
  </si>
  <si>
    <t>Решение совета депутатов МО Сертолово от 19.04.2011 № 22 "Об утверждении Положения "Об организации газоснабжения населения МО Сертолово"</t>
  </si>
  <si>
    <t>статья 6</t>
  </si>
  <si>
    <t>раздел 1 п.2 п.3</t>
  </si>
  <si>
    <t>раздел 1 п.4</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</si>
  <si>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</si>
  <si>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</si>
  <si>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13       03</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</si>
  <si>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Сертолово"в ред.27.09.11 №42, 23.04.13 №20, 24.11.2015 № 46</t>
  </si>
  <si>
    <t xml:space="preserve">Постановление от 15.11.2013 № 499 "Об утверждении муниципальной программы "Проектирование, реконструкция и строительство наружных инженерных сетей и сооружений в МО Сертолово на 2014-2016 гг." </t>
  </si>
  <si>
    <t xml:space="preserve">Постановление администрации МО Сертолово от 15.11.2013 № 502 "Об утверждении МП "Благоустроенный город Сертолово на 2014-2016 годы" </t>
  </si>
  <si>
    <t xml:space="preserve">Постановления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</si>
  <si>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 </t>
  </si>
  <si>
    <t xml:space="preserve">Постановления администрации МО Сертолово от 15.11.2013 № 505 "Об утверждении МП  "Развитие культуры в МО Сертолово на 2014-2016гг." </t>
  </si>
  <si>
    <t>Постановление администрации МО Сертолово от 15.11.2013 № 504 "Об утверждении МП "Развитие физической культуры и спорта в МО Сертолово на 2014-2016 гг."</t>
  </si>
  <si>
    <t>Постановления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</si>
  <si>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Постановления администрации МО Сертолово от 15.11.2013 № 502 "Об утверждении МП "Благоустроенный город Сертолово на 2014-2016 годы"</t>
  </si>
  <si>
    <t xml:space="preserve">Постановление администрации МО Сертолово от 15.11.2013 № 500 "Об утверждении МП "Молодое поколение МО Сертолово на 2014-2016 годы" </t>
  </si>
  <si>
    <t>Постановление администрации МО Сертолово от 09.11.2012 № 408 "Об утверждении МП "Энергосбережение и повышение энергетической эффективности в сфере ЖКХ МО Сертолово в 2013-2015 годах"</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</si>
  <si>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</si>
  <si>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t>
  </si>
  <si>
    <t>Постановление администрации МО Сертолово от 12.11.2009 № 4-п "Об утверждении "Положения об именных стипендиях Главы МО Сертолово"</t>
  </si>
  <si>
    <t>1.1.6.6.Долевое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</si>
  <si>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1.1.6.7. Реализация непрограммных направлений расходов МО Сертолово</t>
  </si>
  <si>
    <t>1.5.2.1.4.Иные межбюджетные трансферты бюджету МО «Всеволожский муниципальный район» Ленинградской области на реализацию переданных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t>
  </si>
  <si>
    <t>Решение совета депутатов МО Сертолово от 26.01.2016 № 2 "О передаче МО "ВМР" Ленинградской области  части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 на 2016 год"</t>
  </si>
  <si>
    <t>с 01.01.2016 по 31.12.2016</t>
  </si>
  <si>
    <t>Решение совета депутатов МО Сертолово от 27.06.2011г. № 33 "Об утверждении Положения об администрации МО Сертолово в новой редакции"</t>
  </si>
  <si>
    <t>26.03.2009 - не установлен</t>
  </si>
  <si>
    <t>Решение совета депутатов МО Сертолово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</si>
  <si>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с 01.01.2013 по 31.12.2014</t>
  </si>
  <si>
    <t>п.1 п.2</t>
  </si>
  <si>
    <t>п.1 п.3</t>
  </si>
  <si>
    <t>с 30.10.2014 по 31.12.2014</t>
  </si>
  <si>
    <t>с 27.11.2014 по 31.12.2015</t>
  </si>
  <si>
    <t>с 01.01.2013 по 31.12.2015</t>
  </si>
  <si>
    <t>раздел 2 в целом</t>
  </si>
  <si>
    <t>раздел 5 п.3 абзац 2, п.4</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</si>
  <si>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</si>
  <si>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</si>
  <si>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п.1 п.п.1.3</t>
  </si>
  <si>
    <t>Единица измерения: тыс. руб. (с точностью до первого десятичного знака)</t>
  </si>
  <si>
    <t>Код расхода по БК</t>
  </si>
  <si>
    <t>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</si>
  <si>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02.07.2014  № 43-оз</t>
  </si>
  <si>
    <t>Решения совета депутатов МО Сертолово от 25.09.2012  № 40, от 29.10.2013 № 47"О передаче осуществления части полномочий по организации библиотечного обслуживания населения, комплектованию и обеспечению сохранности библиотечных фондов МО "ВМР" Ленинградской области; от 28.10.2014 № 61"О  передаче осуществления части полномочий по решению вопросов местного значения МО "ВМР" Ленинградской области"</t>
  </si>
  <si>
    <t>Решение совета депутатовМО Сертолово от 28.10.2014 № 64 "О передаче МО "ВМР" Ленинградской области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помещений пригодными (непригодными) для проживания граждан на территории МО Сертолово"</t>
  </si>
  <si>
    <t>Объем средств на исполнение расходного обязательства</t>
  </si>
  <si>
    <t>номер статьи (подстатьи), пункта (подпункта)</t>
  </si>
  <si>
    <t>раздел</t>
  </si>
  <si>
    <t>подраздел</t>
  </si>
  <si>
    <t>по плану</t>
  </si>
  <si>
    <t>по факту исполнения</t>
  </si>
  <si>
    <t>1.4.1.40.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</si>
  <si>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</si>
  <si>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1.5.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</si>
  <si>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</si>
  <si>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</si>
  <si>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08     05    01</t>
  </si>
  <si>
    <t>01     01     03</t>
  </si>
  <si>
    <t>4700</t>
  </si>
  <si>
    <t>4800</t>
  </si>
  <si>
    <t>4801</t>
  </si>
  <si>
    <t>4802</t>
  </si>
  <si>
    <t>1.5.2.1.1.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</si>
  <si>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Ленинградской области"</t>
  </si>
  <si>
    <t>п.4</t>
  </si>
  <si>
    <t>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t>
  </si>
  <si>
    <t>с 01.01.2014 по 31.12.2017</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</si>
  <si>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</si>
  <si>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раздел 1 п.1.1</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</si>
  <si>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</si>
  <si>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</si>
  <si>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 муниципального образования</t>
  </si>
  <si>
    <t>наименование,
номер
и дата</t>
  </si>
  <si>
    <t>04</t>
  </si>
  <si>
    <t xml:space="preserve">01 </t>
  </si>
  <si>
    <t>статья 4 п.1 п.п.6</t>
  </si>
  <si>
    <t>л.1       п.1.10</t>
  </si>
  <si>
    <t>ст.4 п.1 п.п.1</t>
  </si>
  <si>
    <t>1.1.5.8. Капитальный ремонт и ремонт автомобильных дорог общего пользования местного значения, в том числе с твердым покрытием до сельских населенных пунктов</t>
  </si>
  <si>
    <t>Постановление администрации МО Сертолово от 12.05.2014 № 215 "Об утверждении Положения о КУМИ МО Сертолово"</t>
  </si>
  <si>
    <t>п.1.7          п.2.2</t>
  </si>
  <si>
    <t>И.В. Карачёва</t>
  </si>
  <si>
    <t xml:space="preserve">Постановление администрации МО Сертолово от 10.01.2006 г. №1"Об утверждении Положения о Комитете финансов и экономики администрации МО Сертолово" </t>
  </si>
  <si>
    <t>п.1.7 п.3.24</t>
  </si>
  <si>
    <t>Решение совета депутатов МО Сертолово от 22.02.2011 № 10 "О создании муниципальных казенных учреждений"</t>
  </si>
  <si>
    <t>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</si>
  <si>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Решение совета депутатов МО Сертолово от 27.03.2014 № 10 "Об утверждении Положения "О звании Почётный житель города Сертолово" в ред.24.06.14 №26</t>
  </si>
  <si>
    <t>п.4.1</t>
  </si>
  <si>
    <t>п.7 п.8</t>
  </si>
  <si>
    <t>РЕЕСТР РАСХОДНЫХ ОБЯЗАТЕЛЬСТВ МУНИЦИПАЛЬНОГО ОБРАЗОВАНИЯ СЕРТОЛОВО ВСЕВОЛОЖСКОГО МУНИЦИПАЛЬНОГО РАЙОНА ЛЕНИНГРАДСКОЙ ОБЛАСТИ</t>
  </si>
  <si>
    <t>Решения совета депутатов МО Сертолово от 09.11.2010 № 44 "Об утверждении генерального плана муниципального образования Сертолово Всеволожского муниципального района Ленинградской области"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в ред.25.09.2012 № 42</t>
  </si>
  <si>
    <t>11.11.2010; "не определен"     27.10.2011; "не определен"</t>
  </si>
  <si>
    <t>Договоры и соглашения, заключенные от имени администрации по обязательствам согласно расчета расходов</t>
  </si>
  <si>
    <t>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t>
  </si>
  <si>
    <t xml:space="preserve">п.6 </t>
  </si>
  <si>
    <t>24.02.2011 - не установлен</t>
  </si>
  <si>
    <t>Постановление Правительства РФ от 21.06.2006 № 191 "Об утверждении Порядка предоставления, расход. и учета субвенций на осуществление полномочий по первичному воинскому учету на территориях, где отсутствуют военные комиссариаты"</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</si>
  <si>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</si>
  <si>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п.1 п.5</t>
  </si>
  <si>
    <t>Постановление администрации МО Сертолово от 15.11.2013 № 502 "Об утверждении МП "Благоустроенный город Сертолово на 2014-2016 годы"</t>
  </si>
  <si>
    <t>раздел 3 в целом</t>
  </si>
  <si>
    <t>раздел 2 п.2.9</t>
  </si>
  <si>
    <t>раздел 2 п.2.8</t>
  </si>
  <si>
    <t>1. Расходные обязательства, возникшие в результате принятия нормативных правовых актов городского поселения, заключения договоров (соглашений), всего</t>
  </si>
  <si>
    <t>1.1.Расходные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</si>
  <si>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1.1.3. владение, пользование и распоряжение имуществом, находящимся в муниципальной собственности городского поселения</t>
  </si>
  <si>
    <t>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</si>
  <si>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</si>
  <si>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совета депутатов МО Сертолово от 25.11.2014 № 69 "О передаче МО "ВМР" Ленинградской области  части полномочий  МО Сертолово в сфере осуществления внешнего муниципального финансового контроля"</t>
  </si>
  <si>
    <t>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</si>
  <si>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1.1.10. участие в предупреждении и ликвидации последствий чрезвычайных ситуаций в границах городского поселения</t>
  </si>
  <si>
    <t>1.1.14. создание условий для организации досуга и обеспечения жителей городского поселения услугами организаций культуры</t>
  </si>
  <si>
    <t>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</si>
  <si>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</si>
  <si>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 xml:space="preserve">Наименование бюджета    </t>
    </r>
    <r>
      <rPr>
        <u val="single"/>
        <sz val="11"/>
        <rFont val="Times New Roman"/>
        <family val="1"/>
      </rPr>
      <t xml:space="preserve">    Бюджет муниципального образования Сертолово Всеволожского муниципального района Ленинградской области       </t>
    </r>
  </si>
  <si>
    <t>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</si>
  <si>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1.1.5.1. Содержание улично-дорожной сети на территории города Сертолово</t>
  </si>
  <si>
    <t>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</si>
  <si>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1.1.1.6. Выплата пенсии за выслугу лет лицам, замещавшим должности муниципальной службы, и доплаты к пенсии лицам, замещавшим муниципальные должности</t>
  </si>
  <si>
    <t>1.1.1.7. Ежемесячная денежная компенсация лицам, удостоенным звания "Почетный житель города Сертолово"</t>
  </si>
  <si>
    <t>1.1.1.10. Строительство административного здания</t>
  </si>
  <si>
    <t>1.1.1.11. Реализация непрограммных направлений расходов МО Сертолово</t>
  </si>
  <si>
    <t>1.1.1.12. Обеспечение функционирования официального сайта администрации МО Сертолово</t>
  </si>
  <si>
    <t>1.1.6.4.Разработка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д.2</t>
  </si>
  <si>
    <t>1.1.6.1. Расходы по содержанию временно незаселенного муниципального жилищного фонда</t>
  </si>
  <si>
    <t>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</si>
  <si>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1.1.10.1. Предупреждение и ликвидация последствий чрезвычайных ситуаций и стихийных бедствий природного и техногенного характера</t>
  </si>
  <si>
    <t>1.1.10.2. Осуществление мероприятий по защите населения и территории от чрезвычайных ситуаций природного и техногенного характера</t>
  </si>
  <si>
    <t>1.1.14.1. Субсидия МАУ "Сертоловское КСЦ "Спектр" на выполнение муниципального задания по реализации мероприятий, направленных на развитие культуры</t>
  </si>
  <si>
    <t>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</si>
  <si>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1.1.18.1. Подготовка к праздничным мероприятиям на территории города Сертолово</t>
  </si>
  <si>
    <t>1.1.21.1. Расходы на оплату электроэнергии для уличного освещения</t>
  </si>
  <si>
    <t>1.1.21.2. Содержание и текущий ремонт сетей уличного освещения города Сертолово</t>
  </si>
  <si>
    <t>1.1.21.3. Проектирование, реконструкция и строительство участков сети уличного освещения города Сертолово</t>
  </si>
  <si>
    <t>1.1.21.4. Организация озеления территории города Сертолово</t>
  </si>
  <si>
    <t>1.1.21.5. Устройство и содержание детских игровых площадок, детских спортивных площадок, детских спортивно-игровых площадок с установкой игрового и иного оборудования на дворовых территориях города Сертолово</t>
  </si>
  <si>
    <t>1.1.21.6. Организация санитарного содержания территории города Сертолово</t>
  </si>
  <si>
    <t>1.1.21.7. Устройство декоративного ограждения вокруг газонов и детских площадок</t>
  </si>
  <si>
    <t>1.1.21.8. Реализация непрограммных направлений расходов МО Сертолово</t>
  </si>
  <si>
    <t xml:space="preserve">1.1.25.1. Подготовка населения и организаций к действиям в чрезвычайной ситуации в мирное и военное время </t>
  </si>
  <si>
    <t>1.1.30.1. Субсидия МАУ "Сертоловское КСЦ "Спектр" на выполнение муниципального задания по реализации мероприятий для детей и молодежи</t>
  </si>
  <si>
    <t>1.1.30.2. Именная стипендия главы МО Сертолово</t>
  </si>
  <si>
    <t>1.1.33.1. Организация деятельности добровольной народной дружины по охране общественного порядка</t>
  </si>
  <si>
    <t>1.1.38.1. Организация мероприятий направленных на профилактику и противодействие коррупции в МО Сертолово</t>
  </si>
  <si>
    <t>1.2.1.1.  Аппарат исполнительных органов МО Сертолово</t>
  </si>
  <si>
    <t>1.2.1.2. Глава администрации МО Сертолово</t>
  </si>
  <si>
    <t>1.2.1.3. Аппарат исполнительных органов МО Сертолово</t>
  </si>
  <si>
    <t xml:space="preserve">09    </t>
  </si>
  <si>
    <t>01   08     05</t>
  </si>
  <si>
    <t>03    01    01</t>
  </si>
  <si>
    <t>1.2.1.4. Аппарат исполнительных органов МО Сертолово</t>
  </si>
  <si>
    <t>1.2.1.5. Глава МО Сертолово</t>
  </si>
  <si>
    <t>1.2.1.6. Председатель совета депутатов МО Сертолово и его заместители</t>
  </si>
  <si>
    <t>1.2.1.7. Аппарат представительного органа МО Сертолово</t>
  </si>
  <si>
    <t>1.2.1.8. Депутаты представительного органа МО Сертолово</t>
  </si>
  <si>
    <t>1.2.5.1. Расходы на обеспечение деятельности подведомственных муниципальных казенных учреждений</t>
  </si>
  <si>
    <t>1.2.13.1.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</si>
  <si>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1.2.16.1. Установка коллективных (общедомовых) приборов учета потребления ресурсов в жилых домах</t>
  </si>
  <si>
    <t>1.2.16.2. Замена оборудования внутридомовых инженерных систем, исчерпавшего нормативный срок эксплуатации</t>
  </si>
  <si>
    <t>1.2.16.3. Получение энергетических паспортов зданий, жилых домов</t>
  </si>
  <si>
    <t>1.2.16.5. Утепление фасадов многоквартирных домов</t>
  </si>
  <si>
    <t>1.2.16.6. Утепление крыш многоквартирных домов</t>
  </si>
  <si>
    <t>1.5.2.1.2. Иные межбюджетные трансферты бюджету МО "Всеволожский муниципальный район" Ленинградской области на реализацию переданных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домов пригодными (непригодными) для проживания граждан на территории МО Сертолово</t>
  </si>
  <si>
    <t>4803</t>
  </si>
  <si>
    <t>4804</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</si>
</sst>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s>
  <fonts count="35">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b/>
      <sz val="10"/>
      <name val="Times New Roman"/>
      <family val="1"/>
    </font>
    <font>
      <sz val="8"/>
      <name val="Arial Cyr"/>
      <family val="0"/>
    </font>
    <font>
      <b/>
      <sz val="11"/>
      <name val="Times New Roman"/>
      <family val="1"/>
    </font>
    <font>
      <sz val="7"/>
      <color indexed="10"/>
      <name val="Times New Roman"/>
      <family val="1"/>
    </font>
    <font>
      <sz val="10"/>
      <color indexed="10"/>
      <name val="Times New Roman"/>
      <family val="1"/>
    </font>
    <font>
      <sz val="10"/>
      <color indexed="12"/>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8"/>
      <color indexed="10"/>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21" borderId="7" applyNumberFormat="0" applyAlignment="0" applyProtection="0"/>
    <xf numFmtId="0" fontId="16" fillId="0" borderId="0" applyNumberFormat="0" applyFill="0" applyBorder="0" applyAlignment="0" applyProtection="0"/>
    <xf numFmtId="0" fontId="22" fillId="22" borderId="0" applyNumberFormat="0" applyBorder="0" applyAlignment="0" applyProtection="0"/>
    <xf numFmtId="0" fontId="21"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88">
    <xf numFmtId="0" fontId="0" fillId="0" borderId="0" xfId="0"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3"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xf>
    <xf numFmtId="49" fontId="5" fillId="0" borderId="10" xfId="0" applyNumberFormat="1" applyFont="1" applyFill="1" applyBorder="1" applyAlignment="1">
      <alignment horizontal="center" vertical="top"/>
    </xf>
    <xf numFmtId="0" fontId="3" fillId="0" borderId="0" xfId="0" applyFont="1" applyBorder="1" applyAlignment="1">
      <alignment vertical="top"/>
    </xf>
    <xf numFmtId="164" fontId="4"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4" borderId="10" xfId="0" applyNumberFormat="1" applyFont="1" applyFill="1" applyBorder="1" applyAlignment="1">
      <alignment horizontal="center" vertical="top"/>
    </xf>
    <xf numFmtId="49" fontId="5"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49" fontId="5" fillId="24"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164" fontId="5" fillId="0" borderId="0" xfId="0" applyNumberFormat="1" applyFont="1" applyAlignment="1">
      <alignment/>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164" fontId="11" fillId="22"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164" fontId="11" fillId="24" borderId="10" xfId="0" applyNumberFormat="1" applyFont="1" applyFill="1" applyBorder="1" applyAlignment="1">
      <alignment horizontal="center" vertical="top"/>
    </xf>
    <xf numFmtId="164" fontId="4" fillId="22" borderId="10" xfId="0" applyNumberFormat="1" applyFont="1" applyFill="1" applyBorder="1" applyAlignment="1">
      <alignment horizontal="center" vertical="top"/>
    </xf>
    <xf numFmtId="164" fontId="11" fillId="22"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24" borderId="12" xfId="0" applyFont="1" applyFill="1" applyBorder="1" applyAlignment="1">
      <alignment horizontal="left" vertical="top" wrapText="1"/>
    </xf>
    <xf numFmtId="0" fontId="5" fillId="24" borderId="11" xfId="0" applyFont="1" applyFill="1" applyBorder="1" applyAlignment="1">
      <alignment horizontal="left" vertical="top" wrapText="1"/>
    </xf>
    <xf numFmtId="0" fontId="5" fillId="24" borderId="10"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13" fillId="0" borderId="0" xfId="0" applyFont="1" applyAlignment="1">
      <alignment/>
    </xf>
    <xf numFmtId="0" fontId="14" fillId="0" borderId="0" xfId="0" applyFont="1" applyAlignment="1">
      <alignment/>
    </xf>
    <xf numFmtId="164" fontId="14" fillId="0" borderId="0" xfId="0" applyNumberFormat="1" applyFont="1" applyAlignment="1">
      <alignment/>
    </xf>
    <xf numFmtId="0" fontId="6" fillId="0" borderId="0" xfId="0" applyFont="1" applyBorder="1" applyAlignment="1">
      <alignment horizontal="center" vertical="top" wrapText="1"/>
    </xf>
    <xf numFmtId="0" fontId="3" fillId="0" borderId="10" xfId="0" applyFont="1" applyBorder="1" applyAlignment="1">
      <alignment horizontal="center" vertical="center" wrapText="1"/>
    </xf>
    <xf numFmtId="49" fontId="9" fillId="22" borderId="10" xfId="0" applyNumberFormat="1" applyFont="1" applyFill="1" applyBorder="1" applyAlignment="1">
      <alignment horizontal="center" vertical="top"/>
    </xf>
    <xf numFmtId="0" fontId="9" fillId="22" borderId="10" xfId="0" applyFont="1" applyFill="1" applyBorder="1" applyAlignment="1">
      <alignment horizontal="left" vertical="top" wrapText="1"/>
    </xf>
    <xf numFmtId="49" fontId="9"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left" vertical="top" wrapText="1"/>
    </xf>
    <xf numFmtId="0" fontId="8" fillId="0" borderId="0" xfId="0" applyFont="1" applyAlignment="1">
      <alignment vertical="top"/>
    </xf>
    <xf numFmtId="49" fontId="8"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xf>
    <xf numFmtId="0" fontId="5" fillId="0" borderId="13" xfId="0" applyFont="1" applyBorder="1" applyAlignment="1">
      <alignment/>
    </xf>
    <xf numFmtId="0" fontId="3" fillId="0" borderId="14" xfId="0" applyFont="1" applyBorder="1" applyAlignment="1">
      <alignment horizontal="center" vertical="top" wrapText="1"/>
    </xf>
    <xf numFmtId="0" fontId="5" fillId="0" borderId="13" xfId="0" applyFont="1" applyBorder="1" applyAlignment="1">
      <alignment horizontal="left" wrapText="1"/>
    </xf>
    <xf numFmtId="49" fontId="32" fillId="22" borderId="10" xfId="0" applyNumberFormat="1" applyFont="1" applyFill="1" applyBorder="1" applyAlignment="1">
      <alignment horizontal="center" vertical="center" textRotation="90"/>
    </xf>
    <xf numFmtId="49" fontId="32" fillId="22" borderId="10" xfId="0" applyNumberFormat="1" applyFont="1" applyFill="1" applyBorder="1" applyAlignment="1">
      <alignment horizontal="center" vertical="center" textRotation="90" wrapText="1"/>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top"/>
    </xf>
    <xf numFmtId="49" fontId="33" fillId="0" borderId="10" xfId="0" applyNumberFormat="1" applyFont="1" applyFill="1" applyBorder="1" applyAlignment="1">
      <alignment horizontal="center" vertical="top" wrapText="1"/>
    </xf>
    <xf numFmtId="49" fontId="3" fillId="24" borderId="10" xfId="0" applyNumberFormat="1" applyFont="1" applyFill="1" applyBorder="1" applyAlignment="1">
      <alignment horizontal="center" vertical="center" textRotation="90"/>
    </xf>
    <xf numFmtId="0"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textRotation="90"/>
    </xf>
    <xf numFmtId="49" fontId="3" fillId="0" borderId="10" xfId="0" applyNumberFormat="1" applyFont="1" applyFill="1" applyBorder="1" applyAlignment="1">
      <alignment horizontal="center" vertical="top" wrapText="1"/>
    </xf>
    <xf numFmtId="0" fontId="5" fillId="24" borderId="10" xfId="0" applyFont="1" applyFill="1" applyBorder="1" applyAlignment="1">
      <alignment horizontal="left" vertical="top" wrapText="1"/>
    </xf>
    <xf numFmtId="164" fontId="4" fillId="24" borderId="10" xfId="0" applyNumberFormat="1" applyFont="1" applyFill="1" applyBorder="1" applyAlignment="1">
      <alignment horizontal="center" vertical="top"/>
    </xf>
    <xf numFmtId="0" fontId="2" fillId="24" borderId="0" xfId="0" applyFont="1" applyFill="1" applyAlignment="1">
      <alignment vertical="top"/>
    </xf>
    <xf numFmtId="0" fontId="3" fillId="0" borderId="14" xfId="0" applyFont="1" applyBorder="1" applyAlignment="1">
      <alignment horizontal="center" vertical="top"/>
    </xf>
    <xf numFmtId="0" fontId="2" fillId="0" borderId="10"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3" xfId="0" applyFont="1" applyBorder="1" applyAlignment="1">
      <alignment horizontal="center"/>
    </xf>
    <xf numFmtId="0" fontId="13" fillId="0" borderId="0" xfId="0" applyFont="1" applyAlignment="1">
      <alignment horizontal="right"/>
    </xf>
    <xf numFmtId="0" fontId="6" fillId="0" borderId="0" xfId="0" applyFont="1" applyBorder="1" applyAlignment="1">
      <alignment horizontal="center"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7"/>
  <sheetViews>
    <sheetView tabSelected="1" zoomScale="80" zoomScaleNormal="80" zoomScalePageLayoutView="0" workbookViewId="0" topLeftCell="A1">
      <pane xSplit="1" ySplit="11" topLeftCell="B124" activePane="bottomRight" state="frozen"/>
      <selection pane="topLeft" activeCell="A1" sqref="A1"/>
      <selection pane="topRight" activeCell="B1" sqref="B1"/>
      <selection pane="bottomLeft" activeCell="A12" sqref="A12"/>
      <selection pane="bottomRight" activeCell="D136" sqref="D136"/>
    </sheetView>
  </sheetViews>
  <sheetFormatPr defaultColWidth="9.00390625" defaultRowHeight="12.75"/>
  <cols>
    <col min="1" max="1" width="31.625" style="2" customWidth="1"/>
    <col min="2" max="2" width="5.75390625" style="2" customWidth="1"/>
    <col min="3" max="3" width="25.625" style="2" customWidth="1"/>
    <col min="4" max="4" width="5.25390625" style="2" customWidth="1"/>
    <col min="5" max="5" width="6.875" style="2" customWidth="1"/>
    <col min="6" max="6" width="4.75390625" style="2" customWidth="1"/>
    <col min="7" max="7" width="5.25390625" style="39" customWidth="1"/>
    <col min="8" max="8" width="10.625" style="2" customWidth="1"/>
    <col min="9" max="9" width="10.125" style="39" customWidth="1"/>
    <col min="10" max="12" width="10.375" style="2" bestFit="1" customWidth="1"/>
    <col min="13" max="13" width="10.375" style="40" bestFit="1" customWidth="1"/>
    <col min="14" max="16384" width="9.125" style="2" customWidth="1"/>
  </cols>
  <sheetData>
    <row r="1" spans="12:13" ht="12.75" customHeight="1">
      <c r="L1" s="84"/>
      <c r="M1" s="84"/>
    </row>
    <row r="2" ht="12.75" customHeight="1"/>
    <row r="3" spans="1:13" s="1" customFormat="1" ht="32.25" customHeight="1">
      <c r="A3" s="85" t="s">
        <v>282</v>
      </c>
      <c r="B3" s="85"/>
      <c r="C3" s="85"/>
      <c r="D3" s="85"/>
      <c r="E3" s="85"/>
      <c r="F3" s="85"/>
      <c r="G3" s="85"/>
      <c r="H3" s="85"/>
      <c r="I3" s="85"/>
      <c r="J3" s="85"/>
      <c r="K3" s="85"/>
      <c r="L3" s="85"/>
      <c r="M3" s="85"/>
    </row>
    <row r="4" spans="1:13" s="1" customFormat="1" ht="2.25" customHeight="1">
      <c r="A4" s="42"/>
      <c r="B4" s="42"/>
      <c r="C4" s="42"/>
      <c r="D4" s="42"/>
      <c r="E4" s="42"/>
      <c r="F4" s="42"/>
      <c r="G4" s="42"/>
      <c r="H4" s="42"/>
      <c r="I4" s="42"/>
      <c r="J4" s="42"/>
      <c r="K4" s="42"/>
      <c r="L4" s="42"/>
      <c r="M4" s="42"/>
    </row>
    <row r="5" spans="1:13" s="1" customFormat="1" ht="24" customHeight="1">
      <c r="A5" s="1" t="s">
        <v>70</v>
      </c>
      <c r="B5" s="42"/>
      <c r="C5" s="42"/>
      <c r="D5" s="42"/>
      <c r="E5" s="42"/>
      <c r="F5" s="42"/>
      <c r="G5" s="42"/>
      <c r="H5" s="42"/>
      <c r="I5" s="42"/>
      <c r="J5" s="42"/>
      <c r="K5" s="42"/>
      <c r="L5" s="42"/>
      <c r="M5" s="42"/>
    </row>
    <row r="6" spans="1:13" s="1" customFormat="1" ht="23.25" customHeight="1">
      <c r="A6" s="1" t="s">
        <v>307</v>
      </c>
      <c r="B6" s="42"/>
      <c r="C6" s="42"/>
      <c r="D6" s="42"/>
      <c r="E6" s="42"/>
      <c r="F6" s="42"/>
      <c r="G6" s="42"/>
      <c r="H6" s="42"/>
      <c r="I6" s="42"/>
      <c r="J6" s="42"/>
      <c r="K6" s="42"/>
      <c r="L6" s="42"/>
      <c r="M6" s="42"/>
    </row>
    <row r="7" spans="1:13" s="1" customFormat="1" ht="23.25" customHeight="1">
      <c r="A7" s="1" t="s">
        <v>232</v>
      </c>
      <c r="B7" s="42"/>
      <c r="C7" s="42"/>
      <c r="D7" s="42"/>
      <c r="E7" s="42"/>
      <c r="F7" s="42"/>
      <c r="G7" s="42"/>
      <c r="H7" s="42"/>
      <c r="I7" s="42"/>
      <c r="J7" s="42"/>
      <c r="K7" s="42"/>
      <c r="L7" s="42"/>
      <c r="M7" s="42"/>
    </row>
    <row r="8" spans="1:13" s="3" customFormat="1" ht="33.75" customHeight="1">
      <c r="A8" s="82" t="s">
        <v>262</v>
      </c>
      <c r="B8" s="82" t="s">
        <v>263</v>
      </c>
      <c r="C8" s="76" t="s">
        <v>264</v>
      </c>
      <c r="D8" s="77"/>
      <c r="E8" s="78"/>
      <c r="F8" s="86" t="s">
        <v>233</v>
      </c>
      <c r="G8" s="87"/>
      <c r="H8" s="82" t="s">
        <v>238</v>
      </c>
      <c r="I8" s="82"/>
      <c r="J8" s="82"/>
      <c r="K8" s="82"/>
      <c r="L8" s="82"/>
      <c r="M8" s="82"/>
    </row>
    <row r="9" spans="1:13" s="3" customFormat="1" ht="32.25" customHeight="1">
      <c r="A9" s="82"/>
      <c r="B9" s="82"/>
      <c r="C9" s="79"/>
      <c r="D9" s="80"/>
      <c r="E9" s="81"/>
      <c r="F9" s="75" t="s">
        <v>240</v>
      </c>
      <c r="G9" s="75" t="s">
        <v>241</v>
      </c>
      <c r="H9" s="82" t="s">
        <v>149</v>
      </c>
      <c r="I9" s="82"/>
      <c r="J9" s="82" t="s">
        <v>150</v>
      </c>
      <c r="K9" s="82" t="s">
        <v>151</v>
      </c>
      <c r="L9" s="82" t="s">
        <v>53</v>
      </c>
      <c r="M9" s="82"/>
    </row>
    <row r="10" spans="1:13" s="3" customFormat="1" ht="114.75" customHeight="1">
      <c r="A10" s="82"/>
      <c r="B10" s="82"/>
      <c r="C10" s="4" t="s">
        <v>265</v>
      </c>
      <c r="D10" s="43" t="s">
        <v>239</v>
      </c>
      <c r="E10" s="43" t="s">
        <v>55</v>
      </c>
      <c r="F10" s="75"/>
      <c r="G10" s="75"/>
      <c r="H10" s="4" t="s">
        <v>242</v>
      </c>
      <c r="I10" s="4" t="s">
        <v>243</v>
      </c>
      <c r="J10" s="82"/>
      <c r="K10" s="82"/>
      <c r="L10" s="4" t="s">
        <v>152</v>
      </c>
      <c r="M10" s="4" t="s">
        <v>153</v>
      </c>
    </row>
    <row r="11" spans="1:13" s="5" customFormat="1" ht="18" customHeight="1">
      <c r="A11" s="4">
        <v>1</v>
      </c>
      <c r="B11" s="4">
        <v>2</v>
      </c>
      <c r="C11" s="4">
        <v>3</v>
      </c>
      <c r="D11" s="4">
        <v>4</v>
      </c>
      <c r="E11" s="4">
        <v>5</v>
      </c>
      <c r="F11" s="4">
        <v>6</v>
      </c>
      <c r="G11" s="4">
        <v>7</v>
      </c>
      <c r="H11" s="4">
        <v>8</v>
      </c>
      <c r="I11" s="4">
        <v>9</v>
      </c>
      <c r="J11" s="4">
        <v>10</v>
      </c>
      <c r="K11" s="4">
        <v>11</v>
      </c>
      <c r="L11" s="4">
        <v>12</v>
      </c>
      <c r="M11" s="4">
        <v>13</v>
      </c>
    </row>
    <row r="12" spans="1:13" s="48" customFormat="1" ht="60">
      <c r="A12" s="52" t="s">
        <v>296</v>
      </c>
      <c r="B12" s="53" t="s">
        <v>10</v>
      </c>
      <c r="C12" s="54" t="s">
        <v>72</v>
      </c>
      <c r="D12" s="53" t="s">
        <v>72</v>
      </c>
      <c r="E12" s="53" t="s">
        <v>72</v>
      </c>
      <c r="F12" s="54" t="s">
        <v>72</v>
      </c>
      <c r="G12" s="54" t="s">
        <v>72</v>
      </c>
      <c r="H12" s="55">
        <f aca="true" t="shared" si="0" ref="H12:M12">H13+H89+H109+H116</f>
        <v>286650.70000000007</v>
      </c>
      <c r="I12" s="55">
        <f t="shared" si="0"/>
        <v>280584.4</v>
      </c>
      <c r="J12" s="55">
        <f t="shared" si="0"/>
        <v>292867.983</v>
      </c>
      <c r="K12" s="55">
        <f t="shared" si="0"/>
        <v>313952.39999999997</v>
      </c>
      <c r="L12" s="55">
        <f t="shared" si="0"/>
        <v>301488.8</v>
      </c>
      <c r="M12" s="55">
        <f t="shared" si="0"/>
        <v>298110.5</v>
      </c>
    </row>
    <row r="13" spans="1:13" s="48" customFormat="1" ht="91.5" customHeight="1">
      <c r="A13" s="45" t="s">
        <v>297</v>
      </c>
      <c r="B13" s="44" t="s">
        <v>11</v>
      </c>
      <c r="C13" s="49" t="s">
        <v>24</v>
      </c>
      <c r="D13" s="59" t="s">
        <v>113</v>
      </c>
      <c r="E13" s="60" t="s">
        <v>90</v>
      </c>
      <c r="F13" s="46"/>
      <c r="G13" s="46"/>
      <c r="H13" s="26">
        <f aca="true" t="shared" si="1" ref="H13:M13">H14+H26+H30+H37+H46+H54+H56+H59+H61+H63+H65+H74+H77+H79+H81+H85+H87</f>
        <v>162411.60000000003</v>
      </c>
      <c r="I13" s="26">
        <f t="shared" si="1"/>
        <v>158115.6</v>
      </c>
      <c r="J13" s="26">
        <f t="shared" si="1"/>
        <v>173243.47000000003</v>
      </c>
      <c r="K13" s="26">
        <f t="shared" si="1"/>
        <v>190069.59999999998</v>
      </c>
      <c r="L13" s="26">
        <f t="shared" si="1"/>
        <v>174912.30000000002</v>
      </c>
      <c r="M13" s="26">
        <f t="shared" si="1"/>
        <v>174912.30000000002</v>
      </c>
    </row>
    <row r="14" spans="1:13" s="6" customFormat="1" ht="127.5" customHeight="1">
      <c r="A14" s="71" t="s">
        <v>171</v>
      </c>
      <c r="B14" s="18" t="s">
        <v>12</v>
      </c>
      <c r="C14" s="25" t="s">
        <v>25</v>
      </c>
      <c r="D14" s="61" t="s">
        <v>270</v>
      </c>
      <c r="E14" s="61" t="s">
        <v>90</v>
      </c>
      <c r="F14" s="18" t="s">
        <v>71</v>
      </c>
      <c r="G14" s="18" t="s">
        <v>172</v>
      </c>
      <c r="H14" s="29">
        <f aca="true" t="shared" si="2" ref="H14:M14">SUM(H15:H25)</f>
        <v>17536.800000000003</v>
      </c>
      <c r="I14" s="29">
        <f t="shared" si="2"/>
        <v>14717.900000000001</v>
      </c>
      <c r="J14" s="26">
        <f t="shared" si="2"/>
        <v>21058.02</v>
      </c>
      <c r="K14" s="29">
        <f t="shared" si="2"/>
        <v>21510.6</v>
      </c>
      <c r="L14" s="29">
        <f t="shared" si="2"/>
        <v>30391</v>
      </c>
      <c r="M14" s="29">
        <f t="shared" si="2"/>
        <v>30391</v>
      </c>
    </row>
    <row r="15" spans="1:13" s="6" customFormat="1" ht="82.5" customHeight="1">
      <c r="A15" s="32" t="s">
        <v>13</v>
      </c>
      <c r="B15" s="13"/>
      <c r="C15" s="23" t="s">
        <v>78</v>
      </c>
      <c r="D15" s="62" t="s">
        <v>79</v>
      </c>
      <c r="E15" s="63" t="s">
        <v>100</v>
      </c>
      <c r="F15" s="18" t="s">
        <v>123</v>
      </c>
      <c r="G15" s="20" t="s">
        <v>138</v>
      </c>
      <c r="H15" s="72">
        <v>2370.8</v>
      </c>
      <c r="I15" s="12">
        <v>0</v>
      </c>
      <c r="J15" s="30">
        <v>3000</v>
      </c>
      <c r="K15" s="12">
        <v>3000</v>
      </c>
      <c r="L15" s="12">
        <v>3000</v>
      </c>
      <c r="M15" s="12">
        <v>3000</v>
      </c>
    </row>
    <row r="16" spans="1:13" s="6" customFormat="1" ht="49.5" customHeight="1">
      <c r="A16" s="32" t="s">
        <v>14</v>
      </c>
      <c r="B16" s="13"/>
      <c r="C16" s="23" t="s">
        <v>285</v>
      </c>
      <c r="D16" s="64"/>
      <c r="E16" s="64"/>
      <c r="F16" s="18" t="s">
        <v>123</v>
      </c>
      <c r="G16" s="20" t="s">
        <v>124</v>
      </c>
      <c r="H16" s="72">
        <v>2902.2</v>
      </c>
      <c r="I16" s="12">
        <v>2478</v>
      </c>
      <c r="J16" s="30">
        <f>2804.5+499.92+394.4</f>
        <v>3698.82</v>
      </c>
      <c r="K16" s="12">
        <v>2918.3</v>
      </c>
      <c r="L16" s="12">
        <v>3100.6</v>
      </c>
      <c r="M16" s="12">
        <v>3100.6</v>
      </c>
    </row>
    <row r="17" spans="1:13" s="6" customFormat="1" ht="51" customHeight="1">
      <c r="A17" s="32" t="s">
        <v>73</v>
      </c>
      <c r="B17" s="13"/>
      <c r="C17" s="23" t="s">
        <v>229</v>
      </c>
      <c r="D17" s="63" t="s">
        <v>228</v>
      </c>
      <c r="E17" s="64"/>
      <c r="F17" s="18" t="s">
        <v>123</v>
      </c>
      <c r="G17" s="20" t="s">
        <v>124</v>
      </c>
      <c r="H17" s="72">
        <v>81.4</v>
      </c>
      <c r="I17" s="12">
        <v>81.4</v>
      </c>
      <c r="J17" s="30">
        <v>86.2</v>
      </c>
      <c r="K17" s="12">
        <v>91.3</v>
      </c>
      <c r="L17" s="12">
        <v>96.5</v>
      </c>
      <c r="M17" s="12">
        <v>96.5</v>
      </c>
    </row>
    <row r="18" spans="1:13" s="6" customFormat="1" ht="51.75" customHeight="1">
      <c r="A18" s="32" t="s">
        <v>15</v>
      </c>
      <c r="B18" s="13"/>
      <c r="C18" s="14"/>
      <c r="D18" s="64"/>
      <c r="E18" s="64"/>
      <c r="F18" s="18" t="s">
        <v>123</v>
      </c>
      <c r="G18" s="20" t="s">
        <v>124</v>
      </c>
      <c r="H18" s="72">
        <v>780.1</v>
      </c>
      <c r="I18" s="12">
        <v>770</v>
      </c>
      <c r="J18" s="30">
        <v>100</v>
      </c>
      <c r="K18" s="12">
        <v>100</v>
      </c>
      <c r="L18" s="12">
        <v>100</v>
      </c>
      <c r="M18" s="12">
        <v>100</v>
      </c>
    </row>
    <row r="19" spans="1:13" s="6" customFormat="1" ht="27.75" customHeight="1">
      <c r="A19" s="32" t="s">
        <v>16</v>
      </c>
      <c r="B19" s="13"/>
      <c r="C19" s="14"/>
      <c r="D19" s="64"/>
      <c r="E19" s="64"/>
      <c r="F19" s="18" t="s">
        <v>123</v>
      </c>
      <c r="G19" s="20" t="s">
        <v>124</v>
      </c>
      <c r="H19" s="72">
        <v>111.9</v>
      </c>
      <c r="I19" s="12">
        <v>106.4</v>
      </c>
      <c r="J19" s="30">
        <v>23</v>
      </c>
      <c r="K19" s="12">
        <v>24</v>
      </c>
      <c r="L19" s="12">
        <v>25</v>
      </c>
      <c r="M19" s="12">
        <v>25</v>
      </c>
    </row>
    <row r="20" spans="1:13" s="6" customFormat="1" ht="120" customHeight="1">
      <c r="A20" s="32" t="s">
        <v>311</v>
      </c>
      <c r="B20" s="13"/>
      <c r="C20" s="24" t="s">
        <v>199</v>
      </c>
      <c r="D20" s="62" t="s">
        <v>281</v>
      </c>
      <c r="E20" s="63" t="s">
        <v>101</v>
      </c>
      <c r="F20" s="18" t="s">
        <v>9</v>
      </c>
      <c r="G20" s="20" t="s">
        <v>123</v>
      </c>
      <c r="H20" s="72">
        <v>10530</v>
      </c>
      <c r="I20" s="12">
        <v>10521.7</v>
      </c>
      <c r="J20" s="30">
        <v>13540</v>
      </c>
      <c r="K20" s="12">
        <v>14737</v>
      </c>
      <c r="L20" s="12">
        <v>15610</v>
      </c>
      <c r="M20" s="12">
        <v>15610</v>
      </c>
    </row>
    <row r="21" spans="1:13" s="6" customFormat="1" ht="63" customHeight="1">
      <c r="A21" s="32" t="s">
        <v>312</v>
      </c>
      <c r="B21" s="13"/>
      <c r="C21" s="23" t="s">
        <v>279</v>
      </c>
      <c r="D21" s="63" t="s">
        <v>280</v>
      </c>
      <c r="E21" s="63" t="s">
        <v>102</v>
      </c>
      <c r="F21" s="18" t="s">
        <v>9</v>
      </c>
      <c r="G21" s="20" t="s">
        <v>133</v>
      </c>
      <c r="H21" s="72">
        <v>417.2</v>
      </c>
      <c r="I21" s="12">
        <v>417.2</v>
      </c>
      <c r="J21" s="30">
        <v>510</v>
      </c>
      <c r="K21" s="12">
        <v>540</v>
      </c>
      <c r="L21" s="12">
        <v>570</v>
      </c>
      <c r="M21" s="12">
        <v>570</v>
      </c>
    </row>
    <row r="22" spans="1:13" s="6" customFormat="1" ht="49.5" customHeight="1">
      <c r="A22" s="32" t="s">
        <v>17</v>
      </c>
      <c r="B22" s="13"/>
      <c r="C22" s="23" t="s">
        <v>285</v>
      </c>
      <c r="D22" s="64"/>
      <c r="E22" s="64"/>
      <c r="F22" s="18" t="s">
        <v>9</v>
      </c>
      <c r="G22" s="20" t="s">
        <v>133</v>
      </c>
      <c r="H22" s="72">
        <v>43.2</v>
      </c>
      <c r="I22" s="12">
        <v>43.2</v>
      </c>
      <c r="J22" s="30">
        <v>0</v>
      </c>
      <c r="K22" s="12">
        <v>0</v>
      </c>
      <c r="L22" s="12">
        <v>0</v>
      </c>
      <c r="M22" s="12">
        <v>0</v>
      </c>
    </row>
    <row r="23" spans="1:13" s="6" customFormat="1" ht="96.75" customHeight="1">
      <c r="A23" s="32" t="s">
        <v>313</v>
      </c>
      <c r="B23" s="13"/>
      <c r="C23" s="23" t="s">
        <v>258</v>
      </c>
      <c r="D23" s="63" t="s">
        <v>227</v>
      </c>
      <c r="E23" s="63" t="s">
        <v>259</v>
      </c>
      <c r="F23" s="18" t="s">
        <v>123</v>
      </c>
      <c r="G23" s="20" t="s">
        <v>124</v>
      </c>
      <c r="H23" s="72">
        <v>0</v>
      </c>
      <c r="I23" s="12">
        <v>0</v>
      </c>
      <c r="J23" s="30">
        <v>0</v>
      </c>
      <c r="K23" s="12">
        <v>0</v>
      </c>
      <c r="L23" s="12">
        <v>7788.9</v>
      </c>
      <c r="M23" s="12">
        <v>7788.9</v>
      </c>
    </row>
    <row r="24" spans="1:13" s="6" customFormat="1" ht="48.75" customHeight="1">
      <c r="A24" s="32" t="s">
        <v>314</v>
      </c>
      <c r="B24" s="13"/>
      <c r="C24" s="23" t="s">
        <v>285</v>
      </c>
      <c r="D24" s="63"/>
      <c r="E24" s="63"/>
      <c r="F24" s="18" t="s">
        <v>123</v>
      </c>
      <c r="G24" s="20" t="s">
        <v>124</v>
      </c>
      <c r="H24" s="72">
        <v>300</v>
      </c>
      <c r="I24" s="12">
        <v>300</v>
      </c>
      <c r="J24" s="30">
        <v>0</v>
      </c>
      <c r="K24" s="12">
        <v>0</v>
      </c>
      <c r="L24" s="12">
        <v>0</v>
      </c>
      <c r="M24" s="12">
        <v>0</v>
      </c>
    </row>
    <row r="25" spans="1:13" s="6" customFormat="1" ht="41.25" customHeight="1">
      <c r="A25" s="32" t="s">
        <v>315</v>
      </c>
      <c r="B25" s="13"/>
      <c r="C25" s="23"/>
      <c r="D25" s="63"/>
      <c r="E25" s="63"/>
      <c r="F25" s="18" t="s">
        <v>123</v>
      </c>
      <c r="G25" s="20" t="s">
        <v>124</v>
      </c>
      <c r="H25" s="72">
        <v>0</v>
      </c>
      <c r="I25" s="12">
        <v>0</v>
      </c>
      <c r="J25" s="30">
        <v>100</v>
      </c>
      <c r="K25" s="12">
        <v>100</v>
      </c>
      <c r="L25" s="12">
        <v>100</v>
      </c>
      <c r="M25" s="12">
        <v>100</v>
      </c>
    </row>
    <row r="26" spans="1:13" s="6" customFormat="1" ht="72.75" customHeight="1">
      <c r="A26" s="71" t="s">
        <v>298</v>
      </c>
      <c r="B26" s="18" t="s">
        <v>126</v>
      </c>
      <c r="C26" s="25" t="s">
        <v>110</v>
      </c>
      <c r="D26" s="65"/>
      <c r="E26" s="61" t="s">
        <v>103</v>
      </c>
      <c r="F26" s="18" t="s">
        <v>7</v>
      </c>
      <c r="G26" s="18" t="s">
        <v>8</v>
      </c>
      <c r="H26" s="29">
        <f aca="true" t="shared" si="3" ref="H26:M26">SUM(H27:H29)</f>
        <v>1327.5000000000002</v>
      </c>
      <c r="I26" s="29">
        <f t="shared" si="3"/>
        <v>1277.4</v>
      </c>
      <c r="J26" s="26">
        <f t="shared" si="3"/>
        <v>1344.25</v>
      </c>
      <c r="K26" s="29">
        <f t="shared" si="3"/>
        <v>545.9</v>
      </c>
      <c r="L26" s="29">
        <f t="shared" si="3"/>
        <v>75</v>
      </c>
      <c r="M26" s="29">
        <f t="shared" si="3"/>
        <v>75</v>
      </c>
    </row>
    <row r="27" spans="1:13" s="6" customFormat="1" ht="39.75" customHeight="1">
      <c r="A27" s="32" t="s">
        <v>18</v>
      </c>
      <c r="B27" s="13"/>
      <c r="C27" s="28"/>
      <c r="D27" s="66"/>
      <c r="E27" s="64"/>
      <c r="F27" s="18" t="s">
        <v>123</v>
      </c>
      <c r="G27" s="20" t="s">
        <v>124</v>
      </c>
      <c r="H27" s="72">
        <v>56.2</v>
      </c>
      <c r="I27" s="12">
        <v>56.2</v>
      </c>
      <c r="J27" s="30">
        <v>60</v>
      </c>
      <c r="K27" s="12">
        <v>60</v>
      </c>
      <c r="L27" s="12">
        <v>60</v>
      </c>
      <c r="M27" s="12">
        <v>60</v>
      </c>
    </row>
    <row r="28" spans="1:13" s="6" customFormat="1" ht="61.5" customHeight="1">
      <c r="A28" s="36" t="s">
        <v>19</v>
      </c>
      <c r="B28" s="13"/>
      <c r="C28" s="24" t="s">
        <v>58</v>
      </c>
      <c r="D28" s="63" t="s">
        <v>59</v>
      </c>
      <c r="E28" s="63" t="s">
        <v>103</v>
      </c>
      <c r="F28" s="18" t="s">
        <v>123</v>
      </c>
      <c r="G28" s="20" t="s">
        <v>124</v>
      </c>
      <c r="H28" s="72">
        <v>1219.9</v>
      </c>
      <c r="I28" s="12">
        <v>1169.8</v>
      </c>
      <c r="J28" s="30">
        <f>1126.3+117.95</f>
        <v>1244.25</v>
      </c>
      <c r="K28" s="12">
        <v>445.9</v>
      </c>
      <c r="L28" s="12">
        <v>0</v>
      </c>
      <c r="M28" s="12">
        <v>0</v>
      </c>
    </row>
    <row r="29" spans="1:13" s="6" customFormat="1" ht="62.25" customHeight="1">
      <c r="A29" s="32" t="s">
        <v>20</v>
      </c>
      <c r="B29" s="13"/>
      <c r="C29" s="24" t="s">
        <v>58</v>
      </c>
      <c r="D29" s="63" t="s">
        <v>111</v>
      </c>
      <c r="E29" s="63" t="s">
        <v>103</v>
      </c>
      <c r="F29" s="18" t="s">
        <v>123</v>
      </c>
      <c r="G29" s="20" t="s">
        <v>124</v>
      </c>
      <c r="H29" s="72">
        <v>51.4</v>
      </c>
      <c r="I29" s="12">
        <v>51.4</v>
      </c>
      <c r="J29" s="30">
        <v>40</v>
      </c>
      <c r="K29" s="12">
        <v>40</v>
      </c>
      <c r="L29" s="12">
        <v>15</v>
      </c>
      <c r="M29" s="12">
        <v>15</v>
      </c>
    </row>
    <row r="30" spans="1:13" s="6" customFormat="1" ht="96" customHeight="1">
      <c r="A30" s="34" t="s">
        <v>299</v>
      </c>
      <c r="B30" s="18" t="s">
        <v>129</v>
      </c>
      <c r="C30" s="27" t="s">
        <v>192</v>
      </c>
      <c r="D30" s="67" t="s">
        <v>193</v>
      </c>
      <c r="E30" s="61" t="s">
        <v>104</v>
      </c>
      <c r="F30" s="18" t="s">
        <v>127</v>
      </c>
      <c r="G30" s="18" t="s">
        <v>128</v>
      </c>
      <c r="H30" s="29">
        <f aca="true" t="shared" si="4" ref="H30:M30">SUM(H31:H36)</f>
        <v>17458.3</v>
      </c>
      <c r="I30" s="29">
        <f t="shared" si="4"/>
        <v>17367.1</v>
      </c>
      <c r="J30" s="26">
        <f t="shared" si="4"/>
        <v>20514.899999999998</v>
      </c>
      <c r="K30" s="29">
        <f t="shared" si="4"/>
        <v>49845.100000000006</v>
      </c>
      <c r="L30" s="29">
        <f t="shared" si="4"/>
        <v>20314.5</v>
      </c>
      <c r="M30" s="29">
        <f t="shared" si="4"/>
        <v>20314.5</v>
      </c>
    </row>
    <row r="31" spans="1:13" s="6" customFormat="1" ht="84" customHeight="1">
      <c r="A31" s="32" t="s">
        <v>21</v>
      </c>
      <c r="B31" s="13"/>
      <c r="C31" s="24" t="s">
        <v>260</v>
      </c>
      <c r="D31" s="63" t="s">
        <v>261</v>
      </c>
      <c r="E31" s="63" t="s">
        <v>83</v>
      </c>
      <c r="F31" s="18" t="s">
        <v>127</v>
      </c>
      <c r="G31" s="20" t="s">
        <v>128</v>
      </c>
      <c r="H31" s="72">
        <v>0</v>
      </c>
      <c r="I31" s="12">
        <v>0</v>
      </c>
      <c r="J31" s="30">
        <v>0</v>
      </c>
      <c r="K31" s="12">
        <f>37405.8-17405.8-20000</f>
        <v>0</v>
      </c>
      <c r="L31" s="12">
        <v>19914.9</v>
      </c>
      <c r="M31" s="12">
        <v>19914.9</v>
      </c>
    </row>
    <row r="32" spans="1:13" s="6" customFormat="1" ht="84" customHeight="1">
      <c r="A32" s="32" t="s">
        <v>154</v>
      </c>
      <c r="B32" s="13"/>
      <c r="C32" s="24" t="s">
        <v>260</v>
      </c>
      <c r="D32" s="63" t="s">
        <v>190</v>
      </c>
      <c r="E32" s="63" t="s">
        <v>83</v>
      </c>
      <c r="F32" s="18" t="s">
        <v>127</v>
      </c>
      <c r="G32" s="20" t="s">
        <v>128</v>
      </c>
      <c r="H32" s="72">
        <v>5042.6</v>
      </c>
      <c r="I32" s="12">
        <v>5042.5</v>
      </c>
      <c r="J32" s="30">
        <v>0</v>
      </c>
      <c r="K32" s="12">
        <v>0</v>
      </c>
      <c r="L32" s="12">
        <v>0</v>
      </c>
      <c r="M32" s="12">
        <v>0</v>
      </c>
    </row>
    <row r="33" spans="1:13" s="6" customFormat="1" ht="84.75" customHeight="1">
      <c r="A33" s="32" t="s">
        <v>155</v>
      </c>
      <c r="B33" s="13"/>
      <c r="C33" s="24" t="s">
        <v>260</v>
      </c>
      <c r="D33" s="63" t="s">
        <v>191</v>
      </c>
      <c r="E33" s="63" t="s">
        <v>83</v>
      </c>
      <c r="F33" s="18" t="s">
        <v>127</v>
      </c>
      <c r="G33" s="20" t="s">
        <v>128</v>
      </c>
      <c r="H33" s="72">
        <v>1376.7</v>
      </c>
      <c r="I33" s="12">
        <v>1285.6</v>
      </c>
      <c r="J33" s="30">
        <f>31151.1-12135.7</f>
        <v>19015.399999999998</v>
      </c>
      <c r="K33" s="12">
        <v>24469.9</v>
      </c>
      <c r="L33" s="12">
        <v>0</v>
      </c>
      <c r="M33" s="12">
        <v>0</v>
      </c>
    </row>
    <row r="34" spans="1:13" s="6" customFormat="1" ht="62.25" customHeight="1">
      <c r="A34" s="36" t="s">
        <v>156</v>
      </c>
      <c r="B34" s="21"/>
      <c r="C34" s="24" t="s">
        <v>192</v>
      </c>
      <c r="D34" s="63" t="s">
        <v>105</v>
      </c>
      <c r="E34" s="63" t="s">
        <v>104</v>
      </c>
      <c r="F34" s="18" t="s">
        <v>127</v>
      </c>
      <c r="G34" s="20" t="s">
        <v>128</v>
      </c>
      <c r="H34" s="72">
        <v>339</v>
      </c>
      <c r="I34" s="12">
        <v>339</v>
      </c>
      <c r="J34" s="30">
        <v>363.8</v>
      </c>
      <c r="K34" s="12">
        <v>375.2</v>
      </c>
      <c r="L34" s="12">
        <v>399.6</v>
      </c>
      <c r="M34" s="12">
        <v>399.6</v>
      </c>
    </row>
    <row r="35" spans="1:13" s="6" customFormat="1" ht="92.25" customHeight="1">
      <c r="A35" s="36" t="s">
        <v>157</v>
      </c>
      <c r="B35" s="21"/>
      <c r="C35" s="24" t="s">
        <v>200</v>
      </c>
      <c r="D35" s="63"/>
      <c r="E35" s="63"/>
      <c r="F35" s="18" t="s">
        <v>127</v>
      </c>
      <c r="G35" s="20" t="s">
        <v>128</v>
      </c>
      <c r="H35" s="72">
        <v>10000</v>
      </c>
      <c r="I35" s="12">
        <v>10000</v>
      </c>
      <c r="J35" s="30">
        <v>0</v>
      </c>
      <c r="K35" s="12">
        <v>25000</v>
      </c>
      <c r="L35" s="12">
        <v>0</v>
      </c>
      <c r="M35" s="12">
        <v>0</v>
      </c>
    </row>
    <row r="36" spans="1:13" s="6" customFormat="1" ht="27.75" customHeight="1">
      <c r="A36" s="36" t="s">
        <v>158</v>
      </c>
      <c r="B36" s="21"/>
      <c r="C36" s="24"/>
      <c r="D36" s="63"/>
      <c r="E36" s="63"/>
      <c r="F36" s="18" t="s">
        <v>127</v>
      </c>
      <c r="G36" s="20" t="s">
        <v>128</v>
      </c>
      <c r="H36" s="72">
        <v>700</v>
      </c>
      <c r="I36" s="12">
        <v>700</v>
      </c>
      <c r="J36" s="30">
        <f>635.7+500</f>
        <v>1135.7</v>
      </c>
      <c r="K36" s="12">
        <v>0</v>
      </c>
      <c r="L36" s="12">
        <v>0</v>
      </c>
      <c r="M36" s="12">
        <v>0</v>
      </c>
    </row>
    <row r="37" spans="1:13" s="6" customFormat="1" ht="255" customHeight="1">
      <c r="A37" s="34" t="s">
        <v>300</v>
      </c>
      <c r="B37" s="19" t="s">
        <v>131</v>
      </c>
      <c r="C37" s="27" t="s">
        <v>48</v>
      </c>
      <c r="D37" s="61" t="s">
        <v>47</v>
      </c>
      <c r="E37" s="61" t="s">
        <v>106</v>
      </c>
      <c r="F37" s="18" t="s">
        <v>266</v>
      </c>
      <c r="G37" s="18" t="s">
        <v>130</v>
      </c>
      <c r="H37" s="29">
        <f aca="true" t="shared" si="5" ref="H37:M37">SUM(H38:H45)</f>
        <v>42059.7</v>
      </c>
      <c r="I37" s="29">
        <f t="shared" si="5"/>
        <v>41987.5</v>
      </c>
      <c r="J37" s="26">
        <f t="shared" si="5"/>
        <v>36946.299999999996</v>
      </c>
      <c r="K37" s="29">
        <f t="shared" si="5"/>
        <v>36366.3</v>
      </c>
      <c r="L37" s="29">
        <f t="shared" si="5"/>
        <v>38190.6</v>
      </c>
      <c r="M37" s="29">
        <f t="shared" si="5"/>
        <v>38190.6</v>
      </c>
    </row>
    <row r="38" spans="1:13" s="6" customFormat="1" ht="60.75" customHeight="1">
      <c r="A38" s="32" t="s">
        <v>309</v>
      </c>
      <c r="B38" s="13"/>
      <c r="C38" s="24" t="s">
        <v>201</v>
      </c>
      <c r="D38" s="62" t="s">
        <v>293</v>
      </c>
      <c r="E38" s="63" t="s">
        <v>107</v>
      </c>
      <c r="F38" s="18" t="s">
        <v>266</v>
      </c>
      <c r="G38" s="20" t="s">
        <v>130</v>
      </c>
      <c r="H38" s="72">
        <v>25329.8</v>
      </c>
      <c r="I38" s="12">
        <v>25329.5</v>
      </c>
      <c r="J38" s="30">
        <f>28231+550</f>
        <v>28781</v>
      </c>
      <c r="K38" s="12">
        <v>29939.1</v>
      </c>
      <c r="L38" s="12">
        <v>31436.1</v>
      </c>
      <c r="M38" s="12">
        <v>31436.1</v>
      </c>
    </row>
    <row r="39" spans="1:13" s="6" customFormat="1" ht="62.25" customHeight="1">
      <c r="A39" s="32" t="s">
        <v>159</v>
      </c>
      <c r="B39" s="13"/>
      <c r="C39" s="23" t="s">
        <v>201</v>
      </c>
      <c r="D39" s="63" t="s">
        <v>188</v>
      </c>
      <c r="E39" s="63" t="s">
        <v>83</v>
      </c>
      <c r="F39" s="18" t="s">
        <v>266</v>
      </c>
      <c r="G39" s="20" t="s">
        <v>130</v>
      </c>
      <c r="H39" s="72">
        <v>3861.4</v>
      </c>
      <c r="I39" s="12">
        <v>3858.9</v>
      </c>
      <c r="J39" s="30">
        <f>568.9+3632.7</f>
        <v>4201.599999999999</v>
      </c>
      <c r="K39" s="12">
        <v>602.7</v>
      </c>
      <c r="L39" s="12">
        <v>638.7</v>
      </c>
      <c r="M39" s="12">
        <v>638.7</v>
      </c>
    </row>
    <row r="40" spans="1:13" s="6" customFormat="1" ht="62.25" customHeight="1">
      <c r="A40" s="32" t="s">
        <v>160</v>
      </c>
      <c r="B40" s="13"/>
      <c r="C40" s="23" t="s">
        <v>201</v>
      </c>
      <c r="D40" s="62" t="s">
        <v>294</v>
      </c>
      <c r="E40" s="63" t="s">
        <v>83</v>
      </c>
      <c r="F40" s="18" t="s">
        <v>266</v>
      </c>
      <c r="G40" s="20" t="s">
        <v>130</v>
      </c>
      <c r="H40" s="72">
        <v>8476.4</v>
      </c>
      <c r="I40" s="12">
        <v>8476.3</v>
      </c>
      <c r="J40" s="30">
        <f>2500-2500</f>
        <v>0</v>
      </c>
      <c r="K40" s="12">
        <v>2647.5</v>
      </c>
      <c r="L40" s="12">
        <v>2779.9</v>
      </c>
      <c r="M40" s="12">
        <v>2779.9</v>
      </c>
    </row>
    <row r="41" spans="1:13" s="6" customFormat="1" ht="64.5" customHeight="1">
      <c r="A41" s="32" t="s">
        <v>161</v>
      </c>
      <c r="B41" s="13"/>
      <c r="C41" s="23" t="s">
        <v>201</v>
      </c>
      <c r="D41" s="62" t="s">
        <v>295</v>
      </c>
      <c r="E41" s="63" t="s">
        <v>83</v>
      </c>
      <c r="F41" s="18" t="s">
        <v>266</v>
      </c>
      <c r="G41" s="20" t="s">
        <v>130</v>
      </c>
      <c r="H41" s="72">
        <v>795.6</v>
      </c>
      <c r="I41" s="12">
        <v>746.4</v>
      </c>
      <c r="J41" s="30">
        <f>3000-2500</f>
        <v>500</v>
      </c>
      <c r="K41" s="12">
        <v>3177</v>
      </c>
      <c r="L41" s="12">
        <v>3335.9</v>
      </c>
      <c r="M41" s="12">
        <v>3335.9</v>
      </c>
    </row>
    <row r="42" spans="1:13" s="6" customFormat="1" ht="78.75" customHeight="1">
      <c r="A42" s="32" t="s">
        <v>162</v>
      </c>
      <c r="B42" s="13"/>
      <c r="C42" s="24" t="s">
        <v>202</v>
      </c>
      <c r="D42" s="62" t="s">
        <v>295</v>
      </c>
      <c r="E42" s="63" t="s">
        <v>107</v>
      </c>
      <c r="F42" s="18" t="s">
        <v>266</v>
      </c>
      <c r="G42" s="20" t="s">
        <v>130</v>
      </c>
      <c r="H42" s="72">
        <v>2019.5</v>
      </c>
      <c r="I42" s="12">
        <v>1999.4</v>
      </c>
      <c r="J42" s="30">
        <v>0</v>
      </c>
      <c r="K42" s="12">
        <v>0</v>
      </c>
      <c r="L42" s="12">
        <v>0</v>
      </c>
      <c r="M42" s="12">
        <v>0</v>
      </c>
    </row>
    <row r="43" spans="1:13" s="6" customFormat="1" ht="61.5" customHeight="1">
      <c r="A43" s="32" t="s">
        <v>163</v>
      </c>
      <c r="B43" s="13"/>
      <c r="C43" s="24" t="s">
        <v>202</v>
      </c>
      <c r="D43" s="62" t="s">
        <v>295</v>
      </c>
      <c r="E43" s="63" t="s">
        <v>107</v>
      </c>
      <c r="F43" s="18" t="s">
        <v>266</v>
      </c>
      <c r="G43" s="20" t="s">
        <v>130</v>
      </c>
      <c r="H43" s="72">
        <v>110</v>
      </c>
      <c r="I43" s="12">
        <v>110</v>
      </c>
      <c r="J43" s="30">
        <v>0</v>
      </c>
      <c r="K43" s="12">
        <v>0</v>
      </c>
      <c r="L43" s="12">
        <v>0</v>
      </c>
      <c r="M43" s="12">
        <v>0</v>
      </c>
    </row>
    <row r="44" spans="1:13" s="6" customFormat="1" ht="78.75" customHeight="1">
      <c r="A44" s="32" t="s">
        <v>164</v>
      </c>
      <c r="B44" s="13"/>
      <c r="C44" s="24" t="s">
        <v>202</v>
      </c>
      <c r="D44" s="62" t="s">
        <v>295</v>
      </c>
      <c r="E44" s="63" t="s">
        <v>107</v>
      </c>
      <c r="F44" s="18" t="s">
        <v>266</v>
      </c>
      <c r="G44" s="20" t="s">
        <v>130</v>
      </c>
      <c r="H44" s="72">
        <v>1467</v>
      </c>
      <c r="I44" s="12">
        <v>1467</v>
      </c>
      <c r="J44" s="30">
        <f>963.7</f>
        <v>963.7</v>
      </c>
      <c r="K44" s="12">
        <v>0</v>
      </c>
      <c r="L44" s="12">
        <v>0</v>
      </c>
      <c r="M44" s="12">
        <v>0</v>
      </c>
    </row>
    <row r="45" spans="1:13" s="6" customFormat="1" ht="78.75" customHeight="1">
      <c r="A45" s="32" t="s">
        <v>271</v>
      </c>
      <c r="B45" s="13"/>
      <c r="C45" s="24" t="s">
        <v>202</v>
      </c>
      <c r="D45" s="62" t="s">
        <v>295</v>
      </c>
      <c r="E45" s="63" t="s">
        <v>107</v>
      </c>
      <c r="F45" s="18" t="s">
        <v>266</v>
      </c>
      <c r="G45" s="20" t="s">
        <v>130</v>
      </c>
      <c r="H45" s="72">
        <v>0</v>
      </c>
      <c r="I45" s="12">
        <v>0</v>
      </c>
      <c r="J45" s="30">
        <v>2500</v>
      </c>
      <c r="K45" s="12">
        <v>0</v>
      </c>
      <c r="L45" s="12">
        <v>0</v>
      </c>
      <c r="M45" s="12">
        <v>0</v>
      </c>
    </row>
    <row r="46" spans="1:13" s="6" customFormat="1" ht="171.75" customHeight="1">
      <c r="A46" s="35" t="s">
        <v>310</v>
      </c>
      <c r="B46" s="18" t="s">
        <v>132</v>
      </c>
      <c r="C46" s="25" t="s">
        <v>25</v>
      </c>
      <c r="D46" s="61" t="s">
        <v>268</v>
      </c>
      <c r="E46" s="67" t="s">
        <v>93</v>
      </c>
      <c r="F46" s="18" t="s">
        <v>127</v>
      </c>
      <c r="G46" s="18" t="s">
        <v>123</v>
      </c>
      <c r="H46" s="29">
        <f aca="true" t="shared" si="6" ref="H46:M46">SUM(H47:H53)</f>
        <v>7686.7</v>
      </c>
      <c r="I46" s="29">
        <f t="shared" si="6"/>
        <v>7356.9</v>
      </c>
      <c r="J46" s="26">
        <f t="shared" si="6"/>
        <v>15643.8</v>
      </c>
      <c r="K46" s="29">
        <f t="shared" si="6"/>
        <v>4975.900000000001</v>
      </c>
      <c r="L46" s="29">
        <f t="shared" si="6"/>
        <v>5019.400000000001</v>
      </c>
      <c r="M46" s="29">
        <f t="shared" si="6"/>
        <v>5019.400000000001</v>
      </c>
    </row>
    <row r="47" spans="1:13" s="6" customFormat="1" ht="132" customHeight="1">
      <c r="A47" s="32" t="s">
        <v>317</v>
      </c>
      <c r="B47" s="13"/>
      <c r="C47" s="24" t="s">
        <v>230</v>
      </c>
      <c r="D47" s="64"/>
      <c r="E47" s="64"/>
      <c r="F47" s="18" t="s">
        <v>127</v>
      </c>
      <c r="G47" s="20" t="s">
        <v>123</v>
      </c>
      <c r="H47" s="72">
        <v>785.5</v>
      </c>
      <c r="I47" s="12">
        <v>637.6</v>
      </c>
      <c r="J47" s="30">
        <v>850</v>
      </c>
      <c r="K47" s="12">
        <v>869.3</v>
      </c>
      <c r="L47" s="12">
        <v>912.8</v>
      </c>
      <c r="M47" s="12">
        <v>912.8</v>
      </c>
    </row>
    <row r="48" spans="1:13" s="6" customFormat="1" ht="120.75" customHeight="1">
      <c r="A48" s="32" t="s">
        <v>318</v>
      </c>
      <c r="B48" s="13"/>
      <c r="C48" s="24" t="s">
        <v>35</v>
      </c>
      <c r="D48" s="63" t="s">
        <v>36</v>
      </c>
      <c r="E48" s="64"/>
      <c r="F48" s="18" t="s">
        <v>127</v>
      </c>
      <c r="G48" s="20" t="s">
        <v>123</v>
      </c>
      <c r="H48" s="72">
        <v>3771.2</v>
      </c>
      <c r="I48" s="12">
        <v>3589.4</v>
      </c>
      <c r="J48" s="30">
        <f>3183.8+110</f>
        <v>3293.8</v>
      </c>
      <c r="K48" s="12">
        <v>4106.6</v>
      </c>
      <c r="L48" s="12">
        <v>4106.6</v>
      </c>
      <c r="M48" s="12">
        <v>4106.6</v>
      </c>
    </row>
    <row r="49" spans="1:13" s="6" customFormat="1" ht="108.75" customHeight="1">
      <c r="A49" s="32" t="s">
        <v>165</v>
      </c>
      <c r="B49" s="13"/>
      <c r="C49" s="23" t="s">
        <v>203</v>
      </c>
      <c r="D49" s="63" t="s">
        <v>189</v>
      </c>
      <c r="E49" s="68" t="s">
        <v>259</v>
      </c>
      <c r="F49" s="18" t="s">
        <v>127</v>
      </c>
      <c r="G49" s="20" t="s">
        <v>123</v>
      </c>
      <c r="H49" s="72">
        <v>649</v>
      </c>
      <c r="I49" s="12">
        <v>649</v>
      </c>
      <c r="J49" s="30">
        <v>0</v>
      </c>
      <c r="K49" s="12">
        <v>0</v>
      </c>
      <c r="L49" s="12">
        <v>0</v>
      </c>
      <c r="M49" s="12">
        <v>0</v>
      </c>
    </row>
    <row r="50" spans="1:13" s="6" customFormat="1" ht="108.75" customHeight="1">
      <c r="A50" s="32" t="s">
        <v>316</v>
      </c>
      <c r="B50" s="13"/>
      <c r="C50" s="23" t="s">
        <v>203</v>
      </c>
      <c r="D50" s="63" t="s">
        <v>189</v>
      </c>
      <c r="E50" s="63" t="s">
        <v>259</v>
      </c>
      <c r="F50" s="18" t="s">
        <v>127</v>
      </c>
      <c r="G50" s="20" t="s">
        <v>123</v>
      </c>
      <c r="H50" s="72">
        <v>900</v>
      </c>
      <c r="I50" s="12">
        <v>900</v>
      </c>
      <c r="J50" s="30">
        <v>0</v>
      </c>
      <c r="K50" s="12">
        <v>0</v>
      </c>
      <c r="L50" s="12">
        <v>0</v>
      </c>
      <c r="M50" s="12">
        <v>0</v>
      </c>
    </row>
    <row r="51" spans="1:13" s="6" customFormat="1" ht="61.5" customHeight="1">
      <c r="A51" s="32" t="s">
        <v>166</v>
      </c>
      <c r="B51" s="13"/>
      <c r="C51" s="23" t="s">
        <v>43</v>
      </c>
      <c r="D51" s="63" t="s">
        <v>79</v>
      </c>
      <c r="E51" s="63" t="s">
        <v>44</v>
      </c>
      <c r="F51" s="18" t="s">
        <v>127</v>
      </c>
      <c r="G51" s="20" t="s">
        <v>123</v>
      </c>
      <c r="H51" s="72">
        <v>1581</v>
      </c>
      <c r="I51" s="12">
        <v>1580.9</v>
      </c>
      <c r="J51" s="30">
        <v>0</v>
      </c>
      <c r="K51" s="12">
        <v>0</v>
      </c>
      <c r="L51" s="12">
        <v>0</v>
      </c>
      <c r="M51" s="12">
        <v>0</v>
      </c>
    </row>
    <row r="52" spans="1:14" s="6" customFormat="1" ht="90.75" customHeight="1">
      <c r="A52" s="32" t="s">
        <v>213</v>
      </c>
      <c r="B52" s="13"/>
      <c r="C52" s="23"/>
      <c r="D52" s="63"/>
      <c r="E52" s="63"/>
      <c r="F52" s="18" t="s">
        <v>127</v>
      </c>
      <c r="G52" s="20" t="s">
        <v>123</v>
      </c>
      <c r="H52" s="72">
        <v>0</v>
      </c>
      <c r="I52" s="12">
        <v>0</v>
      </c>
      <c r="J52" s="30">
        <v>10000</v>
      </c>
      <c r="K52" s="12">
        <v>0</v>
      </c>
      <c r="L52" s="12">
        <v>0</v>
      </c>
      <c r="M52" s="12">
        <v>0</v>
      </c>
      <c r="N52" s="73"/>
    </row>
    <row r="53" spans="1:14" s="6" customFormat="1" ht="27.75" customHeight="1">
      <c r="A53" s="32" t="s">
        <v>214</v>
      </c>
      <c r="B53" s="13"/>
      <c r="C53" s="23"/>
      <c r="D53" s="63"/>
      <c r="E53" s="63"/>
      <c r="F53" s="18" t="s">
        <v>127</v>
      </c>
      <c r="G53" s="20" t="s">
        <v>123</v>
      </c>
      <c r="H53" s="72">
        <v>0</v>
      </c>
      <c r="I53" s="12">
        <v>0</v>
      </c>
      <c r="J53" s="30">
        <v>1500</v>
      </c>
      <c r="K53" s="12">
        <v>0</v>
      </c>
      <c r="L53" s="12">
        <v>0</v>
      </c>
      <c r="M53" s="12">
        <v>0</v>
      </c>
      <c r="N53" s="73"/>
    </row>
    <row r="54" spans="1:13" s="6" customFormat="1" ht="79.5" customHeight="1">
      <c r="A54" s="35" t="s">
        <v>302</v>
      </c>
      <c r="B54" s="18" t="s">
        <v>134</v>
      </c>
      <c r="C54" s="17" t="s">
        <v>25</v>
      </c>
      <c r="D54" s="61" t="s">
        <v>38</v>
      </c>
      <c r="E54" s="61" t="s">
        <v>93</v>
      </c>
      <c r="F54" s="18" t="s">
        <v>133</v>
      </c>
      <c r="G54" s="18" t="s">
        <v>340</v>
      </c>
      <c r="H54" s="29">
        <f aca="true" t="shared" si="7" ref="H54:M54">SUM(H55:H55)</f>
        <v>931.6</v>
      </c>
      <c r="I54" s="29">
        <f t="shared" si="7"/>
        <v>931.6</v>
      </c>
      <c r="J54" s="26">
        <f t="shared" si="7"/>
        <v>1800</v>
      </c>
      <c r="K54" s="29">
        <f t="shared" si="7"/>
        <v>2400</v>
      </c>
      <c r="L54" s="29">
        <f t="shared" si="7"/>
        <v>2700</v>
      </c>
      <c r="M54" s="29">
        <f t="shared" si="7"/>
        <v>2700</v>
      </c>
    </row>
    <row r="55" spans="1:13" s="6" customFormat="1" ht="55.5" customHeight="1">
      <c r="A55" s="37" t="s">
        <v>167</v>
      </c>
      <c r="B55" s="13"/>
      <c r="C55" s="23" t="s">
        <v>42</v>
      </c>
      <c r="D55" s="63" t="s">
        <v>39</v>
      </c>
      <c r="E55" s="63" t="s">
        <v>83</v>
      </c>
      <c r="F55" s="18" t="s">
        <v>133</v>
      </c>
      <c r="G55" s="20" t="s">
        <v>130</v>
      </c>
      <c r="H55" s="72">
        <v>931.6</v>
      </c>
      <c r="I55" s="12">
        <v>931.6</v>
      </c>
      <c r="J55" s="30">
        <v>1800</v>
      </c>
      <c r="K55" s="12">
        <v>2400</v>
      </c>
      <c r="L55" s="12">
        <v>2700</v>
      </c>
      <c r="M55" s="12">
        <v>2700</v>
      </c>
    </row>
    <row r="56" spans="1:13" s="6" customFormat="1" ht="63.75" customHeight="1">
      <c r="A56" s="35" t="s">
        <v>303</v>
      </c>
      <c r="B56" s="16" t="s">
        <v>135</v>
      </c>
      <c r="C56" s="17" t="s">
        <v>24</v>
      </c>
      <c r="D56" s="61" t="s">
        <v>22</v>
      </c>
      <c r="E56" s="61" t="s">
        <v>93</v>
      </c>
      <c r="F56" s="18" t="s">
        <v>133</v>
      </c>
      <c r="G56" s="18" t="s">
        <v>130</v>
      </c>
      <c r="H56" s="29">
        <f aca="true" t="shared" si="8" ref="H56:M56">H57+H58</f>
        <v>406</v>
      </c>
      <c r="I56" s="29">
        <f t="shared" si="8"/>
        <v>6</v>
      </c>
      <c r="J56" s="26">
        <f t="shared" si="8"/>
        <v>600</v>
      </c>
      <c r="K56" s="29">
        <f t="shared" si="8"/>
        <v>600</v>
      </c>
      <c r="L56" s="29">
        <f t="shared" si="8"/>
        <v>600</v>
      </c>
      <c r="M56" s="29">
        <f t="shared" si="8"/>
        <v>600</v>
      </c>
    </row>
    <row r="57" spans="1:13" s="6" customFormat="1" ht="55.5" customHeight="1">
      <c r="A57" s="32" t="s">
        <v>319</v>
      </c>
      <c r="B57" s="13"/>
      <c r="C57" s="28"/>
      <c r="D57" s="64"/>
      <c r="E57" s="64"/>
      <c r="F57" s="18" t="s">
        <v>133</v>
      </c>
      <c r="G57" s="20" t="s">
        <v>130</v>
      </c>
      <c r="H57" s="72">
        <v>400</v>
      </c>
      <c r="I57" s="12">
        <v>0</v>
      </c>
      <c r="J57" s="30">
        <v>600</v>
      </c>
      <c r="K57" s="12">
        <v>600</v>
      </c>
      <c r="L57" s="12">
        <v>600</v>
      </c>
      <c r="M57" s="12">
        <v>600</v>
      </c>
    </row>
    <row r="58" spans="1:13" s="6" customFormat="1" ht="56.25" customHeight="1">
      <c r="A58" s="32" t="s">
        <v>320</v>
      </c>
      <c r="B58" s="13"/>
      <c r="C58" s="23" t="s">
        <v>42</v>
      </c>
      <c r="D58" s="63" t="s">
        <v>227</v>
      </c>
      <c r="E58" s="63" t="s">
        <v>83</v>
      </c>
      <c r="F58" s="18" t="s">
        <v>133</v>
      </c>
      <c r="G58" s="20" t="s">
        <v>130</v>
      </c>
      <c r="H58" s="72">
        <v>6</v>
      </c>
      <c r="I58" s="12">
        <v>6</v>
      </c>
      <c r="J58" s="30">
        <v>0</v>
      </c>
      <c r="K58" s="12">
        <f>360-360</f>
        <v>0</v>
      </c>
      <c r="L58" s="12">
        <v>0</v>
      </c>
      <c r="M58" s="12">
        <v>0</v>
      </c>
    </row>
    <row r="59" spans="1:13" s="6" customFormat="1" ht="84" customHeight="1">
      <c r="A59" s="35" t="s">
        <v>304</v>
      </c>
      <c r="B59" s="18" t="s">
        <v>137</v>
      </c>
      <c r="C59" s="25" t="s">
        <v>40</v>
      </c>
      <c r="D59" s="61" t="s">
        <v>41</v>
      </c>
      <c r="E59" s="61" t="s">
        <v>96</v>
      </c>
      <c r="F59" s="18" t="s">
        <v>136</v>
      </c>
      <c r="G59" s="18" t="s">
        <v>6</v>
      </c>
      <c r="H59" s="29">
        <f aca="true" t="shared" si="9" ref="H59:M59">SUM(H60:H60)</f>
        <v>15365.4</v>
      </c>
      <c r="I59" s="29">
        <f t="shared" si="9"/>
        <v>15365.4</v>
      </c>
      <c r="J59" s="26">
        <f t="shared" si="9"/>
        <v>15183</v>
      </c>
      <c r="K59" s="29">
        <f t="shared" si="9"/>
        <v>15183</v>
      </c>
      <c r="L59" s="29">
        <f t="shared" si="9"/>
        <v>15183</v>
      </c>
      <c r="M59" s="29">
        <f t="shared" si="9"/>
        <v>15183</v>
      </c>
    </row>
    <row r="60" spans="1:13" s="6" customFormat="1" ht="66.75" customHeight="1">
      <c r="A60" s="32" t="s">
        <v>321</v>
      </c>
      <c r="B60" s="13"/>
      <c r="C60" s="24" t="s">
        <v>204</v>
      </c>
      <c r="D60" s="64"/>
      <c r="E60" s="63" t="s">
        <v>107</v>
      </c>
      <c r="F60" s="18" t="s">
        <v>136</v>
      </c>
      <c r="G60" s="20" t="s">
        <v>266</v>
      </c>
      <c r="H60" s="72">
        <v>15365.4</v>
      </c>
      <c r="I60" s="12">
        <v>15365.4</v>
      </c>
      <c r="J60" s="30">
        <v>15183</v>
      </c>
      <c r="K60" s="12">
        <v>15183</v>
      </c>
      <c r="L60" s="12">
        <v>15183</v>
      </c>
      <c r="M60" s="12">
        <v>15183</v>
      </c>
    </row>
    <row r="61" spans="1:13" s="6" customFormat="1" ht="106.5" customHeight="1">
      <c r="A61" s="35" t="s">
        <v>305</v>
      </c>
      <c r="B61" s="16" t="s">
        <v>139</v>
      </c>
      <c r="C61" s="25" t="s">
        <v>286</v>
      </c>
      <c r="D61" s="67" t="s">
        <v>287</v>
      </c>
      <c r="E61" s="61" t="s">
        <v>288</v>
      </c>
      <c r="F61" s="18" t="s">
        <v>138</v>
      </c>
      <c r="G61" s="18" t="s">
        <v>128</v>
      </c>
      <c r="H61" s="29">
        <f aca="true" t="shared" si="10" ref="H61:M61">SUM(H62:H62)</f>
        <v>8248.1</v>
      </c>
      <c r="I61" s="29">
        <f t="shared" si="10"/>
        <v>8248.1</v>
      </c>
      <c r="J61" s="26">
        <f t="shared" si="10"/>
        <v>8807.4</v>
      </c>
      <c r="K61" s="29">
        <f t="shared" si="10"/>
        <v>8327.4</v>
      </c>
      <c r="L61" s="29">
        <f t="shared" si="10"/>
        <v>8327.4</v>
      </c>
      <c r="M61" s="29">
        <f t="shared" si="10"/>
        <v>8327.4</v>
      </c>
    </row>
    <row r="62" spans="1:13" s="6" customFormat="1" ht="69.75" customHeight="1">
      <c r="A62" s="32" t="s">
        <v>322</v>
      </c>
      <c r="B62" s="13"/>
      <c r="C62" s="24" t="s">
        <v>205</v>
      </c>
      <c r="D62" s="64"/>
      <c r="E62" s="64"/>
      <c r="F62" s="18" t="s">
        <v>138</v>
      </c>
      <c r="G62" s="20" t="s">
        <v>128</v>
      </c>
      <c r="H62" s="72">
        <v>8248.1</v>
      </c>
      <c r="I62" s="12">
        <v>8248.1</v>
      </c>
      <c r="J62" s="30">
        <f>8327.4+480</f>
        <v>8807.4</v>
      </c>
      <c r="K62" s="12">
        <v>8327.4</v>
      </c>
      <c r="L62" s="12">
        <v>8327.4</v>
      </c>
      <c r="M62" s="12">
        <v>8327.4</v>
      </c>
    </row>
    <row r="63" spans="1:13" s="6" customFormat="1" ht="92.25" customHeight="1">
      <c r="A63" s="35" t="s">
        <v>306</v>
      </c>
      <c r="B63" s="16" t="s">
        <v>140</v>
      </c>
      <c r="C63" s="17" t="s">
        <v>24</v>
      </c>
      <c r="D63" s="61" t="s">
        <v>112</v>
      </c>
      <c r="E63" s="61" t="s">
        <v>90</v>
      </c>
      <c r="F63" s="18" t="s">
        <v>127</v>
      </c>
      <c r="G63" s="18" t="s">
        <v>133</v>
      </c>
      <c r="H63" s="29">
        <f aca="true" t="shared" si="11" ref="H63:M63">SUM(H64:H64)</f>
        <v>1207.8</v>
      </c>
      <c r="I63" s="29">
        <f t="shared" si="11"/>
        <v>1190.9</v>
      </c>
      <c r="J63" s="26">
        <f t="shared" si="11"/>
        <v>1947.6</v>
      </c>
      <c r="K63" s="29">
        <f t="shared" si="11"/>
        <v>914.3</v>
      </c>
      <c r="L63" s="29">
        <f t="shared" si="11"/>
        <v>960</v>
      </c>
      <c r="M63" s="29">
        <f t="shared" si="11"/>
        <v>960</v>
      </c>
    </row>
    <row r="64" spans="1:13" s="6" customFormat="1" ht="60.75" customHeight="1">
      <c r="A64" s="32" t="s">
        <v>323</v>
      </c>
      <c r="B64" s="13"/>
      <c r="C64" s="23" t="s">
        <v>292</v>
      </c>
      <c r="D64" s="63" t="s">
        <v>65</v>
      </c>
      <c r="E64" s="63" t="s">
        <v>83</v>
      </c>
      <c r="F64" s="18" t="s">
        <v>127</v>
      </c>
      <c r="G64" s="20" t="s">
        <v>133</v>
      </c>
      <c r="H64" s="72">
        <v>1207.8</v>
      </c>
      <c r="I64" s="12">
        <v>1190.9</v>
      </c>
      <c r="J64" s="30">
        <f>863.4+343.2+228.7+512.3</f>
        <v>1947.6</v>
      </c>
      <c r="K64" s="12">
        <v>914.3</v>
      </c>
      <c r="L64" s="12">
        <v>960</v>
      </c>
      <c r="M64" s="12">
        <v>960</v>
      </c>
    </row>
    <row r="65" spans="1:13" s="6" customFormat="1" ht="396.75" customHeight="1">
      <c r="A65" s="35" t="s">
        <v>308</v>
      </c>
      <c r="B65" s="16" t="s">
        <v>141</v>
      </c>
      <c r="C65" s="27" t="s">
        <v>256</v>
      </c>
      <c r="D65" s="67" t="s">
        <v>257</v>
      </c>
      <c r="E65" s="61" t="s">
        <v>219</v>
      </c>
      <c r="F65" s="18" t="s">
        <v>127</v>
      </c>
      <c r="G65" s="18" t="s">
        <v>133</v>
      </c>
      <c r="H65" s="29">
        <f aca="true" t="shared" si="12" ref="H65:M65">SUM(H66:H73)</f>
        <v>40253.5</v>
      </c>
      <c r="I65" s="29">
        <f t="shared" si="12"/>
        <v>40240.200000000004</v>
      </c>
      <c r="J65" s="26">
        <f t="shared" si="12"/>
        <v>34518</v>
      </c>
      <c r="K65" s="29">
        <f t="shared" si="12"/>
        <v>37400.9</v>
      </c>
      <c r="L65" s="29">
        <f t="shared" si="12"/>
        <v>39621.200000000004</v>
      </c>
      <c r="M65" s="29">
        <f t="shared" si="12"/>
        <v>39621.200000000004</v>
      </c>
    </row>
    <row r="66" spans="1:13" s="6" customFormat="1" ht="83.25" customHeight="1">
      <c r="A66" s="32" t="s">
        <v>324</v>
      </c>
      <c r="B66" s="13"/>
      <c r="C66" s="23" t="s">
        <v>76</v>
      </c>
      <c r="D66" s="63" t="s">
        <v>77</v>
      </c>
      <c r="E66" s="64"/>
      <c r="F66" s="18" t="s">
        <v>127</v>
      </c>
      <c r="G66" s="20" t="s">
        <v>133</v>
      </c>
      <c r="H66" s="72">
        <v>14454.6</v>
      </c>
      <c r="I66" s="12">
        <v>14454.6</v>
      </c>
      <c r="J66" s="30">
        <v>11984.7</v>
      </c>
      <c r="K66" s="12">
        <v>13000</v>
      </c>
      <c r="L66" s="12">
        <v>14000</v>
      </c>
      <c r="M66" s="12">
        <v>14000</v>
      </c>
    </row>
    <row r="67" spans="1:13" s="6" customFormat="1" ht="61.5" customHeight="1">
      <c r="A67" s="32" t="s">
        <v>325</v>
      </c>
      <c r="B67" s="13"/>
      <c r="C67" s="23" t="s">
        <v>292</v>
      </c>
      <c r="D67" s="63" t="s">
        <v>69</v>
      </c>
      <c r="E67" s="63" t="s">
        <v>83</v>
      </c>
      <c r="F67" s="18" t="s">
        <v>127</v>
      </c>
      <c r="G67" s="20" t="s">
        <v>133</v>
      </c>
      <c r="H67" s="72">
        <v>5185.3</v>
      </c>
      <c r="I67" s="12">
        <v>5185.2</v>
      </c>
      <c r="J67" s="30">
        <f>5761.4-57.6</f>
        <v>5703.799999999999</v>
      </c>
      <c r="K67" s="12">
        <v>6101.3</v>
      </c>
      <c r="L67" s="12">
        <v>6406.4</v>
      </c>
      <c r="M67" s="12">
        <v>6406.4</v>
      </c>
    </row>
    <row r="68" spans="1:13" s="6" customFormat="1" ht="85.5" customHeight="1">
      <c r="A68" s="32" t="s">
        <v>326</v>
      </c>
      <c r="B68" s="13"/>
      <c r="C68" s="24" t="s">
        <v>206</v>
      </c>
      <c r="D68" s="62" t="s">
        <v>75</v>
      </c>
      <c r="E68" s="63" t="s">
        <v>83</v>
      </c>
      <c r="F68" s="18" t="s">
        <v>127</v>
      </c>
      <c r="G68" s="20" t="s">
        <v>133</v>
      </c>
      <c r="H68" s="72">
        <v>1450.3</v>
      </c>
      <c r="I68" s="12">
        <v>1450.3</v>
      </c>
      <c r="J68" s="30">
        <v>2260</v>
      </c>
      <c r="K68" s="12">
        <v>0</v>
      </c>
      <c r="L68" s="12">
        <v>0</v>
      </c>
      <c r="M68" s="12">
        <v>0</v>
      </c>
    </row>
    <row r="69" spans="1:13" s="6" customFormat="1" ht="64.5" customHeight="1">
      <c r="A69" s="32" t="s">
        <v>327</v>
      </c>
      <c r="B69" s="13"/>
      <c r="C69" s="23" t="s">
        <v>207</v>
      </c>
      <c r="D69" s="63" t="s">
        <v>66</v>
      </c>
      <c r="E69" s="63" t="s">
        <v>83</v>
      </c>
      <c r="F69" s="18" t="s">
        <v>127</v>
      </c>
      <c r="G69" s="20" t="s">
        <v>133</v>
      </c>
      <c r="H69" s="72">
        <v>3632.6</v>
      </c>
      <c r="I69" s="12">
        <v>3631</v>
      </c>
      <c r="J69" s="30">
        <v>5356.8</v>
      </c>
      <c r="K69" s="12">
        <v>5673.5</v>
      </c>
      <c r="L69" s="12">
        <v>5957.2</v>
      </c>
      <c r="M69" s="12">
        <v>5957.2</v>
      </c>
    </row>
    <row r="70" spans="1:13" s="6" customFormat="1" ht="91.5" customHeight="1">
      <c r="A70" s="32" t="s">
        <v>328</v>
      </c>
      <c r="B70" s="13"/>
      <c r="C70" s="23" t="s">
        <v>207</v>
      </c>
      <c r="D70" s="63" t="s">
        <v>67</v>
      </c>
      <c r="E70" s="63" t="s">
        <v>107</v>
      </c>
      <c r="F70" s="18" t="s">
        <v>127</v>
      </c>
      <c r="G70" s="20" t="s">
        <v>133</v>
      </c>
      <c r="H70" s="72">
        <v>6225.6</v>
      </c>
      <c r="I70" s="12">
        <v>6225.5</v>
      </c>
      <c r="J70" s="30">
        <f>919.3+135</f>
        <v>1054.3</v>
      </c>
      <c r="K70" s="12">
        <v>973.6</v>
      </c>
      <c r="L70" s="12">
        <v>1022.3</v>
      </c>
      <c r="M70" s="12">
        <v>1022.3</v>
      </c>
    </row>
    <row r="71" spans="1:13" s="6" customFormat="1" ht="65.25" customHeight="1">
      <c r="A71" s="32" t="s">
        <v>329</v>
      </c>
      <c r="B71" s="13"/>
      <c r="C71" s="23" t="s">
        <v>292</v>
      </c>
      <c r="D71" s="63" t="s">
        <v>74</v>
      </c>
      <c r="E71" s="63" t="s">
        <v>83</v>
      </c>
      <c r="F71" s="18" t="s">
        <v>127</v>
      </c>
      <c r="G71" s="20" t="s">
        <v>133</v>
      </c>
      <c r="H71" s="72">
        <v>6656.7</v>
      </c>
      <c r="I71" s="12">
        <v>6656.3</v>
      </c>
      <c r="J71" s="30">
        <f>10767.9-1868.5-741</f>
        <v>8158.4</v>
      </c>
      <c r="K71" s="12">
        <v>11403.6</v>
      </c>
      <c r="L71" s="12">
        <v>11974</v>
      </c>
      <c r="M71" s="12">
        <v>11974</v>
      </c>
    </row>
    <row r="72" spans="1:13" s="6" customFormat="1" ht="64.5" customHeight="1">
      <c r="A72" s="32" t="s">
        <v>330</v>
      </c>
      <c r="B72" s="13"/>
      <c r="C72" s="23" t="s">
        <v>292</v>
      </c>
      <c r="D72" s="63" t="s">
        <v>68</v>
      </c>
      <c r="E72" s="63" t="s">
        <v>83</v>
      </c>
      <c r="F72" s="18" t="s">
        <v>127</v>
      </c>
      <c r="G72" s="20" t="s">
        <v>133</v>
      </c>
      <c r="H72" s="72">
        <v>2592.4</v>
      </c>
      <c r="I72" s="12">
        <v>2592.3</v>
      </c>
      <c r="J72" s="30">
        <f>234.8-234.8</f>
        <v>0</v>
      </c>
      <c r="K72" s="12">
        <v>248.9</v>
      </c>
      <c r="L72" s="12">
        <v>261.3</v>
      </c>
      <c r="M72" s="12">
        <v>261.3</v>
      </c>
    </row>
    <row r="73" spans="1:13" s="6" customFormat="1" ht="30.75" customHeight="1">
      <c r="A73" s="32" t="s">
        <v>331</v>
      </c>
      <c r="B73" s="13"/>
      <c r="C73" s="23"/>
      <c r="D73" s="63"/>
      <c r="E73" s="63"/>
      <c r="F73" s="18" t="s">
        <v>127</v>
      </c>
      <c r="G73" s="20" t="s">
        <v>133</v>
      </c>
      <c r="H73" s="72">
        <v>56</v>
      </c>
      <c r="I73" s="12">
        <v>45</v>
      </c>
      <c r="J73" s="30">
        <v>0</v>
      </c>
      <c r="K73" s="12">
        <v>0</v>
      </c>
      <c r="L73" s="12">
        <v>0</v>
      </c>
      <c r="M73" s="12">
        <v>0</v>
      </c>
    </row>
    <row r="74" spans="1:13" s="6" customFormat="1" ht="399" customHeight="1">
      <c r="A74" s="35" t="s">
        <v>117</v>
      </c>
      <c r="B74" s="16" t="s">
        <v>143</v>
      </c>
      <c r="C74" s="27" t="s">
        <v>283</v>
      </c>
      <c r="D74" s="65"/>
      <c r="E74" s="61" t="s">
        <v>284</v>
      </c>
      <c r="F74" s="18" t="s">
        <v>266</v>
      </c>
      <c r="G74" s="18" t="s">
        <v>142</v>
      </c>
      <c r="H74" s="29">
        <f aca="true" t="shared" si="13" ref="H74:M74">SUM(H75:H76)</f>
        <v>0</v>
      </c>
      <c r="I74" s="29">
        <f t="shared" si="13"/>
        <v>0</v>
      </c>
      <c r="J74" s="26">
        <f t="shared" si="13"/>
        <v>5000</v>
      </c>
      <c r="K74" s="29">
        <f t="shared" si="13"/>
        <v>2000</v>
      </c>
      <c r="L74" s="29">
        <f t="shared" si="13"/>
        <v>3500</v>
      </c>
      <c r="M74" s="29">
        <f t="shared" si="13"/>
        <v>3500</v>
      </c>
    </row>
    <row r="75" spans="1:13" s="6" customFormat="1" ht="75" customHeight="1">
      <c r="A75" s="32" t="s">
        <v>168</v>
      </c>
      <c r="B75" s="13"/>
      <c r="C75" s="23" t="s">
        <v>210</v>
      </c>
      <c r="D75" s="62" t="s">
        <v>194</v>
      </c>
      <c r="E75" s="63" t="s">
        <v>226</v>
      </c>
      <c r="F75" s="18" t="s">
        <v>266</v>
      </c>
      <c r="G75" s="20" t="s">
        <v>142</v>
      </c>
      <c r="H75" s="72">
        <v>0</v>
      </c>
      <c r="I75" s="12">
        <v>0</v>
      </c>
      <c r="J75" s="30">
        <v>2000</v>
      </c>
      <c r="K75" s="12">
        <v>2000</v>
      </c>
      <c r="L75" s="12">
        <v>2500</v>
      </c>
      <c r="M75" s="12">
        <v>2500</v>
      </c>
    </row>
    <row r="76" spans="1:13" s="6" customFormat="1" ht="76.5" customHeight="1">
      <c r="A76" s="32" t="s">
        <v>169</v>
      </c>
      <c r="B76" s="13"/>
      <c r="C76" s="23" t="s">
        <v>211</v>
      </c>
      <c r="D76" s="62" t="s">
        <v>195</v>
      </c>
      <c r="E76" s="63" t="s">
        <v>226</v>
      </c>
      <c r="F76" s="18" t="s">
        <v>266</v>
      </c>
      <c r="G76" s="20" t="s">
        <v>142</v>
      </c>
      <c r="H76" s="72">
        <v>0</v>
      </c>
      <c r="I76" s="12">
        <v>0</v>
      </c>
      <c r="J76" s="30">
        <f>3000</f>
        <v>3000</v>
      </c>
      <c r="K76" s="12">
        <v>0</v>
      </c>
      <c r="L76" s="12">
        <v>1000</v>
      </c>
      <c r="M76" s="12">
        <v>1000</v>
      </c>
    </row>
    <row r="77" spans="1:13" s="6" customFormat="1" ht="91.5" customHeight="1">
      <c r="A77" s="35" t="s">
        <v>118</v>
      </c>
      <c r="B77" s="16" t="s">
        <v>144</v>
      </c>
      <c r="C77" s="25" t="s">
        <v>109</v>
      </c>
      <c r="D77" s="61" t="s">
        <v>45</v>
      </c>
      <c r="E77" s="65"/>
      <c r="F77" s="18" t="s">
        <v>133</v>
      </c>
      <c r="G77" s="18" t="s">
        <v>130</v>
      </c>
      <c r="H77" s="29">
        <f aca="true" t="shared" si="14" ref="H77:M77">H78</f>
        <v>500</v>
      </c>
      <c r="I77" s="29">
        <f t="shared" si="14"/>
        <v>0</v>
      </c>
      <c r="J77" s="26">
        <f t="shared" si="14"/>
        <v>600</v>
      </c>
      <c r="K77" s="29">
        <f t="shared" si="14"/>
        <v>600</v>
      </c>
      <c r="L77" s="29">
        <f t="shared" si="14"/>
        <v>600</v>
      </c>
      <c r="M77" s="29">
        <f t="shared" si="14"/>
        <v>600</v>
      </c>
    </row>
    <row r="78" spans="1:13" s="6" customFormat="1" ht="74.25" customHeight="1">
      <c r="A78" s="32" t="s">
        <v>332</v>
      </c>
      <c r="B78" s="13"/>
      <c r="C78" s="23" t="s">
        <v>109</v>
      </c>
      <c r="D78" s="63" t="s">
        <v>46</v>
      </c>
      <c r="E78" s="64"/>
      <c r="F78" s="18" t="s">
        <v>133</v>
      </c>
      <c r="G78" s="20" t="s">
        <v>130</v>
      </c>
      <c r="H78" s="72">
        <v>500</v>
      </c>
      <c r="I78" s="12">
        <v>0</v>
      </c>
      <c r="J78" s="30">
        <v>600</v>
      </c>
      <c r="K78" s="12">
        <v>600</v>
      </c>
      <c r="L78" s="12">
        <v>600</v>
      </c>
      <c r="M78" s="12">
        <v>600</v>
      </c>
    </row>
    <row r="79" spans="1:13" s="6" customFormat="1" ht="62.25" customHeight="1">
      <c r="A79" s="35" t="s">
        <v>119</v>
      </c>
      <c r="B79" s="16" t="s">
        <v>145</v>
      </c>
      <c r="C79" s="25" t="s">
        <v>24</v>
      </c>
      <c r="D79" s="61" t="s">
        <v>23</v>
      </c>
      <c r="E79" s="61" t="s">
        <v>90</v>
      </c>
      <c r="F79" s="18" t="s">
        <v>266</v>
      </c>
      <c r="G79" s="18" t="s">
        <v>142</v>
      </c>
      <c r="H79" s="29">
        <f aca="true" t="shared" si="15" ref="H79:M79">SUM(H80:H80)</f>
        <v>360</v>
      </c>
      <c r="I79" s="29">
        <f t="shared" si="15"/>
        <v>360</v>
      </c>
      <c r="J79" s="26">
        <f t="shared" si="15"/>
        <v>360</v>
      </c>
      <c r="K79" s="29">
        <f t="shared" si="15"/>
        <v>360</v>
      </c>
      <c r="L79" s="29">
        <f t="shared" si="15"/>
        <v>360</v>
      </c>
      <c r="M79" s="29">
        <f t="shared" si="15"/>
        <v>360</v>
      </c>
    </row>
    <row r="80" spans="1:13" s="6" customFormat="1" ht="80.25" customHeight="1">
      <c r="A80" s="32" t="s">
        <v>234</v>
      </c>
      <c r="B80" s="13"/>
      <c r="C80" s="23" t="s">
        <v>49</v>
      </c>
      <c r="D80" s="63" t="s">
        <v>50</v>
      </c>
      <c r="E80" s="63" t="s">
        <v>83</v>
      </c>
      <c r="F80" s="18" t="s">
        <v>266</v>
      </c>
      <c r="G80" s="20" t="s">
        <v>142</v>
      </c>
      <c r="H80" s="72">
        <v>360</v>
      </c>
      <c r="I80" s="12">
        <v>360</v>
      </c>
      <c r="J80" s="30">
        <v>360</v>
      </c>
      <c r="K80" s="12">
        <v>360</v>
      </c>
      <c r="L80" s="12">
        <v>360</v>
      </c>
      <c r="M80" s="12">
        <v>360</v>
      </c>
    </row>
    <row r="81" spans="1:13" s="6" customFormat="1" ht="85.5" customHeight="1">
      <c r="A81" s="35" t="s">
        <v>120</v>
      </c>
      <c r="B81" s="18" t="s">
        <v>147</v>
      </c>
      <c r="C81" s="25" t="s">
        <v>51</v>
      </c>
      <c r="D81" s="61" t="s">
        <v>52</v>
      </c>
      <c r="E81" s="61" t="s">
        <v>108</v>
      </c>
      <c r="F81" s="18" t="s">
        <v>146</v>
      </c>
      <c r="G81" s="18" t="s">
        <v>146</v>
      </c>
      <c r="H81" s="29">
        <f aca="true" t="shared" si="16" ref="H81:M81">SUM(H82:H84)</f>
        <v>8520.2</v>
      </c>
      <c r="I81" s="29">
        <f t="shared" si="16"/>
        <v>8520.2</v>
      </c>
      <c r="J81" s="26">
        <f t="shared" si="16"/>
        <v>8420.2</v>
      </c>
      <c r="K81" s="29">
        <f t="shared" si="16"/>
        <v>8420.2</v>
      </c>
      <c r="L81" s="29">
        <f t="shared" si="16"/>
        <v>8420.2</v>
      </c>
      <c r="M81" s="29">
        <f t="shared" si="16"/>
        <v>8420.2</v>
      </c>
    </row>
    <row r="82" spans="1:13" s="6" customFormat="1" ht="63" customHeight="1">
      <c r="A82" s="38" t="s">
        <v>333</v>
      </c>
      <c r="B82" s="13"/>
      <c r="C82" s="24" t="s">
        <v>208</v>
      </c>
      <c r="D82" s="64"/>
      <c r="E82" s="63" t="s">
        <v>107</v>
      </c>
      <c r="F82" s="18" t="s">
        <v>146</v>
      </c>
      <c r="G82" s="20" t="s">
        <v>146</v>
      </c>
      <c r="H82" s="72">
        <v>8330.2</v>
      </c>
      <c r="I82" s="12">
        <v>8330.2</v>
      </c>
      <c r="J82" s="30">
        <f>11565-3234.8</f>
        <v>8330.2</v>
      </c>
      <c r="K82" s="12">
        <f>12100.2-3234.8-535.2</f>
        <v>8330.2</v>
      </c>
      <c r="L82" s="12">
        <v>8330.2</v>
      </c>
      <c r="M82" s="12">
        <v>8330.2</v>
      </c>
    </row>
    <row r="83" spans="1:13" s="6" customFormat="1" ht="61.5" customHeight="1">
      <c r="A83" s="32" t="s">
        <v>334</v>
      </c>
      <c r="B83" s="13"/>
      <c r="C83" s="23" t="s">
        <v>212</v>
      </c>
      <c r="D83" s="64"/>
      <c r="E83" s="63" t="s">
        <v>107</v>
      </c>
      <c r="F83" s="18" t="s">
        <v>146</v>
      </c>
      <c r="G83" s="20" t="s">
        <v>146</v>
      </c>
      <c r="H83" s="72">
        <v>90</v>
      </c>
      <c r="I83" s="12">
        <v>90</v>
      </c>
      <c r="J83" s="30">
        <v>90</v>
      </c>
      <c r="K83" s="12">
        <v>90</v>
      </c>
      <c r="L83" s="12">
        <v>90</v>
      </c>
      <c r="M83" s="12">
        <v>90</v>
      </c>
    </row>
    <row r="84" spans="1:13" s="6" customFormat="1" ht="49.5" customHeight="1">
      <c r="A84" s="32" t="s">
        <v>170</v>
      </c>
      <c r="B84" s="13"/>
      <c r="C84" s="24" t="s">
        <v>285</v>
      </c>
      <c r="D84" s="64"/>
      <c r="E84" s="64"/>
      <c r="F84" s="18" t="s">
        <v>146</v>
      </c>
      <c r="G84" s="20" t="s">
        <v>146</v>
      </c>
      <c r="H84" s="72">
        <v>100</v>
      </c>
      <c r="I84" s="12">
        <v>100</v>
      </c>
      <c r="J84" s="30">
        <v>0</v>
      </c>
      <c r="K84" s="12">
        <v>0</v>
      </c>
      <c r="L84" s="12">
        <v>0</v>
      </c>
      <c r="M84" s="12">
        <v>0</v>
      </c>
    </row>
    <row r="85" spans="1:13" s="6" customFormat="1" ht="67.5" customHeight="1">
      <c r="A85" s="35" t="s">
        <v>122</v>
      </c>
      <c r="B85" s="16" t="s">
        <v>148</v>
      </c>
      <c r="C85" s="25" t="s">
        <v>80</v>
      </c>
      <c r="D85" s="61" t="s">
        <v>60</v>
      </c>
      <c r="E85" s="65"/>
      <c r="F85" s="18" t="s">
        <v>123</v>
      </c>
      <c r="G85" s="18" t="s">
        <v>124</v>
      </c>
      <c r="H85" s="29">
        <f aca="true" t="shared" si="17" ref="H85:M85">H86</f>
        <v>450</v>
      </c>
      <c r="I85" s="29">
        <f t="shared" si="17"/>
        <v>450</v>
      </c>
      <c r="J85" s="26">
        <f t="shared" si="17"/>
        <v>400</v>
      </c>
      <c r="K85" s="29">
        <f t="shared" si="17"/>
        <v>520</v>
      </c>
      <c r="L85" s="29">
        <f t="shared" si="17"/>
        <v>550</v>
      </c>
      <c r="M85" s="29">
        <f t="shared" si="17"/>
        <v>550</v>
      </c>
    </row>
    <row r="86" spans="1:13" s="6" customFormat="1" ht="51" customHeight="1">
      <c r="A86" s="32" t="s">
        <v>335</v>
      </c>
      <c r="B86" s="13"/>
      <c r="C86" s="23" t="s">
        <v>81</v>
      </c>
      <c r="D86" s="63" t="s">
        <v>82</v>
      </c>
      <c r="E86" s="63"/>
      <c r="F86" s="18" t="s">
        <v>123</v>
      </c>
      <c r="G86" s="20" t="s">
        <v>124</v>
      </c>
      <c r="H86" s="72">
        <v>450</v>
      </c>
      <c r="I86" s="12">
        <v>450</v>
      </c>
      <c r="J86" s="30">
        <v>400</v>
      </c>
      <c r="K86" s="12">
        <v>520</v>
      </c>
      <c r="L86" s="12">
        <v>550</v>
      </c>
      <c r="M86" s="12">
        <v>550</v>
      </c>
    </row>
    <row r="87" spans="1:13" s="6" customFormat="1" ht="69.75" customHeight="1">
      <c r="A87" s="35" t="s">
        <v>121</v>
      </c>
      <c r="B87" s="16" t="s">
        <v>125</v>
      </c>
      <c r="C87" s="17" t="s">
        <v>24</v>
      </c>
      <c r="D87" s="61" t="s">
        <v>34</v>
      </c>
      <c r="E87" s="61" t="s">
        <v>90</v>
      </c>
      <c r="F87" s="18" t="s">
        <v>123</v>
      </c>
      <c r="G87" s="18" t="s">
        <v>124</v>
      </c>
      <c r="H87" s="29">
        <f aca="true" t="shared" si="18" ref="H87:M87">SUM(H88:H88)</f>
        <v>100</v>
      </c>
      <c r="I87" s="29">
        <f t="shared" si="18"/>
        <v>96.4</v>
      </c>
      <c r="J87" s="26">
        <f t="shared" si="18"/>
        <v>100</v>
      </c>
      <c r="K87" s="29">
        <f t="shared" si="18"/>
        <v>100</v>
      </c>
      <c r="L87" s="29">
        <f t="shared" si="18"/>
        <v>100</v>
      </c>
      <c r="M87" s="29">
        <f t="shared" si="18"/>
        <v>100</v>
      </c>
    </row>
    <row r="88" spans="1:13" s="6" customFormat="1" ht="75" customHeight="1">
      <c r="A88" s="32" t="s">
        <v>336</v>
      </c>
      <c r="B88" s="13"/>
      <c r="C88" s="24" t="s">
        <v>84</v>
      </c>
      <c r="D88" s="69"/>
      <c r="E88" s="63" t="s">
        <v>83</v>
      </c>
      <c r="F88" s="18" t="s">
        <v>123</v>
      </c>
      <c r="G88" s="20" t="s">
        <v>124</v>
      </c>
      <c r="H88" s="72">
        <v>100</v>
      </c>
      <c r="I88" s="12">
        <v>96.4</v>
      </c>
      <c r="J88" s="30">
        <v>100</v>
      </c>
      <c r="K88" s="12">
        <v>100</v>
      </c>
      <c r="L88" s="12">
        <v>100</v>
      </c>
      <c r="M88" s="12">
        <v>100</v>
      </c>
    </row>
    <row r="89" spans="1:13" s="6" customFormat="1" ht="130.5" customHeight="1">
      <c r="A89" s="45" t="s">
        <v>173</v>
      </c>
      <c r="B89" s="44" t="s">
        <v>174</v>
      </c>
      <c r="C89" s="49" t="s">
        <v>24</v>
      </c>
      <c r="D89" s="59" t="s">
        <v>113</v>
      </c>
      <c r="E89" s="60" t="s">
        <v>90</v>
      </c>
      <c r="F89" s="46"/>
      <c r="G89" s="46"/>
      <c r="H89" s="26">
        <f aca="true" t="shared" si="19" ref="H89:M89">H90+H99+H101+H103</f>
        <v>119046.6</v>
      </c>
      <c r="I89" s="26">
        <f t="shared" si="19"/>
        <v>117276.3</v>
      </c>
      <c r="J89" s="26">
        <f t="shared" si="19"/>
        <v>113812.513</v>
      </c>
      <c r="K89" s="26">
        <f t="shared" si="19"/>
        <v>120504.5</v>
      </c>
      <c r="L89" s="26">
        <f t="shared" si="19"/>
        <v>123198.20000000001</v>
      </c>
      <c r="M89" s="26">
        <f t="shared" si="19"/>
        <v>123198.20000000001</v>
      </c>
    </row>
    <row r="90" spans="1:13" s="6" customFormat="1" ht="71.25" customHeight="1">
      <c r="A90" s="33" t="s">
        <v>175</v>
      </c>
      <c r="B90" s="18" t="s">
        <v>177</v>
      </c>
      <c r="C90" s="17" t="s">
        <v>24</v>
      </c>
      <c r="D90" s="61" t="s">
        <v>28</v>
      </c>
      <c r="E90" s="61" t="s">
        <v>89</v>
      </c>
      <c r="F90" s="18" t="s">
        <v>267</v>
      </c>
      <c r="G90" s="18" t="s">
        <v>176</v>
      </c>
      <c r="H90" s="29">
        <f aca="true" t="shared" si="20" ref="H90:M90">SUM(H91:H98)</f>
        <v>62163.600000000006</v>
      </c>
      <c r="I90" s="29">
        <f t="shared" si="20"/>
        <v>61502.90000000001</v>
      </c>
      <c r="J90" s="26">
        <f t="shared" si="20"/>
        <v>66012</v>
      </c>
      <c r="K90" s="29">
        <f t="shared" si="20"/>
        <v>67908.1</v>
      </c>
      <c r="L90" s="29">
        <f t="shared" si="20"/>
        <v>70551.8</v>
      </c>
      <c r="M90" s="29">
        <f t="shared" si="20"/>
        <v>70551.8</v>
      </c>
    </row>
    <row r="91" spans="1:13" s="6" customFormat="1" ht="60.75" customHeight="1">
      <c r="A91" s="32" t="s">
        <v>337</v>
      </c>
      <c r="B91" s="13"/>
      <c r="C91" s="23" t="s">
        <v>218</v>
      </c>
      <c r="D91" s="62" t="s">
        <v>114</v>
      </c>
      <c r="E91" s="63" t="s">
        <v>95</v>
      </c>
      <c r="F91" s="18" t="s">
        <v>123</v>
      </c>
      <c r="G91" s="20" t="s">
        <v>266</v>
      </c>
      <c r="H91" s="72">
        <v>29518.2</v>
      </c>
      <c r="I91" s="12">
        <v>28870.3</v>
      </c>
      <c r="J91" s="30">
        <f>31654.1+145.3+107.7</f>
        <v>31907.1</v>
      </c>
      <c r="K91" s="12">
        <v>33306</v>
      </c>
      <c r="L91" s="12">
        <v>35365.6</v>
      </c>
      <c r="M91" s="12">
        <v>35365.6</v>
      </c>
    </row>
    <row r="92" spans="1:13" s="6" customFormat="1" ht="60.75" customHeight="1">
      <c r="A92" s="32" t="s">
        <v>338</v>
      </c>
      <c r="B92" s="13"/>
      <c r="C92" s="23" t="s">
        <v>218</v>
      </c>
      <c r="D92" s="62" t="s">
        <v>115</v>
      </c>
      <c r="E92" s="63" t="s">
        <v>95</v>
      </c>
      <c r="F92" s="18" t="s">
        <v>123</v>
      </c>
      <c r="G92" s="20" t="s">
        <v>266</v>
      </c>
      <c r="H92" s="72">
        <v>1679.8</v>
      </c>
      <c r="I92" s="12">
        <v>1679.3</v>
      </c>
      <c r="J92" s="30">
        <v>1780.6</v>
      </c>
      <c r="K92" s="12">
        <v>1887.4</v>
      </c>
      <c r="L92" s="12">
        <v>2000.6</v>
      </c>
      <c r="M92" s="12">
        <v>2000.6</v>
      </c>
    </row>
    <row r="93" spans="1:13" s="6" customFormat="1" ht="65.25" customHeight="1">
      <c r="A93" s="32" t="s">
        <v>339</v>
      </c>
      <c r="B93" s="13"/>
      <c r="C93" s="23" t="s">
        <v>275</v>
      </c>
      <c r="D93" s="63" t="s">
        <v>276</v>
      </c>
      <c r="E93" s="63" t="s">
        <v>91</v>
      </c>
      <c r="F93" s="18" t="s">
        <v>123</v>
      </c>
      <c r="G93" s="20" t="s">
        <v>5</v>
      </c>
      <c r="H93" s="72">
        <v>12473.4</v>
      </c>
      <c r="I93" s="12">
        <v>12473.4</v>
      </c>
      <c r="J93" s="30">
        <f>12671.5+310</f>
        <v>12981.5</v>
      </c>
      <c r="K93" s="12">
        <v>12671.5</v>
      </c>
      <c r="L93" s="12">
        <v>12671.5</v>
      </c>
      <c r="M93" s="12">
        <v>12671.5</v>
      </c>
    </row>
    <row r="94" spans="1:13" s="6" customFormat="1" ht="59.25" customHeight="1">
      <c r="A94" s="32" t="s">
        <v>343</v>
      </c>
      <c r="B94" s="13"/>
      <c r="C94" s="23" t="s">
        <v>272</v>
      </c>
      <c r="D94" s="63" t="s">
        <v>273</v>
      </c>
      <c r="E94" s="63" t="s">
        <v>92</v>
      </c>
      <c r="F94" s="18" t="s">
        <v>123</v>
      </c>
      <c r="G94" s="20" t="s">
        <v>124</v>
      </c>
      <c r="H94" s="72">
        <v>11626.1</v>
      </c>
      <c r="I94" s="12">
        <v>11613.8</v>
      </c>
      <c r="J94" s="30">
        <f>12319.3+100</f>
        <v>12419.3</v>
      </c>
      <c r="K94" s="12">
        <v>12999.7</v>
      </c>
      <c r="L94" s="12">
        <v>13470.6</v>
      </c>
      <c r="M94" s="12">
        <v>13470.6</v>
      </c>
    </row>
    <row r="95" spans="1:13" s="6" customFormat="1" ht="58.5" customHeight="1">
      <c r="A95" s="32" t="s">
        <v>344</v>
      </c>
      <c r="B95" s="13"/>
      <c r="C95" s="23" t="s">
        <v>25</v>
      </c>
      <c r="D95" s="63" t="s">
        <v>27</v>
      </c>
      <c r="E95" s="63" t="s">
        <v>93</v>
      </c>
      <c r="F95" s="18" t="s">
        <v>123</v>
      </c>
      <c r="G95" s="20" t="s">
        <v>128</v>
      </c>
      <c r="H95" s="72">
        <v>1703.7</v>
      </c>
      <c r="I95" s="12">
        <v>1703.7</v>
      </c>
      <c r="J95" s="30">
        <v>1799.5</v>
      </c>
      <c r="K95" s="12">
        <v>1859.5</v>
      </c>
      <c r="L95" s="12">
        <v>1859.5</v>
      </c>
      <c r="M95" s="12">
        <v>1859.5</v>
      </c>
    </row>
    <row r="96" spans="1:13" s="6" customFormat="1" ht="59.25" customHeight="1">
      <c r="A96" s="32" t="s">
        <v>345</v>
      </c>
      <c r="B96" s="13"/>
      <c r="C96" s="23" t="s">
        <v>25</v>
      </c>
      <c r="D96" s="63" t="s">
        <v>26</v>
      </c>
      <c r="E96" s="63" t="s">
        <v>93</v>
      </c>
      <c r="F96" s="18" t="s">
        <v>123</v>
      </c>
      <c r="G96" s="20" t="s">
        <v>133</v>
      </c>
      <c r="H96" s="72">
        <v>1444.8</v>
      </c>
      <c r="I96" s="12">
        <v>1444.8</v>
      </c>
      <c r="J96" s="30">
        <v>1538.7</v>
      </c>
      <c r="K96" s="12">
        <v>1587.7</v>
      </c>
      <c r="L96" s="12">
        <v>1587.7</v>
      </c>
      <c r="M96" s="12">
        <v>1587.7</v>
      </c>
    </row>
    <row r="97" spans="1:13" s="6" customFormat="1" ht="58.5" customHeight="1">
      <c r="A97" s="32" t="s">
        <v>346</v>
      </c>
      <c r="B97" s="13"/>
      <c r="C97" s="23" t="s">
        <v>25</v>
      </c>
      <c r="D97" s="63" t="s">
        <v>26</v>
      </c>
      <c r="E97" s="63" t="s">
        <v>93</v>
      </c>
      <c r="F97" s="18" t="s">
        <v>123</v>
      </c>
      <c r="G97" s="20" t="s">
        <v>133</v>
      </c>
      <c r="H97" s="72">
        <v>2453.3</v>
      </c>
      <c r="I97" s="12">
        <v>2453.3</v>
      </c>
      <c r="J97" s="30">
        <v>2321</v>
      </c>
      <c r="K97" s="12">
        <v>2332</v>
      </c>
      <c r="L97" s="12">
        <v>2332</v>
      </c>
      <c r="M97" s="12">
        <v>2332</v>
      </c>
    </row>
    <row r="98" spans="1:13" s="6" customFormat="1" ht="72" customHeight="1">
      <c r="A98" s="32" t="s">
        <v>347</v>
      </c>
      <c r="B98" s="13"/>
      <c r="C98" s="23" t="s">
        <v>290</v>
      </c>
      <c r="D98" s="63" t="s">
        <v>291</v>
      </c>
      <c r="E98" s="63" t="s">
        <v>94</v>
      </c>
      <c r="F98" s="18" t="s">
        <v>123</v>
      </c>
      <c r="G98" s="20" t="s">
        <v>133</v>
      </c>
      <c r="H98" s="72">
        <v>1264.3</v>
      </c>
      <c r="I98" s="12">
        <v>1264.3</v>
      </c>
      <c r="J98" s="30">
        <v>1264.3</v>
      </c>
      <c r="K98" s="12">
        <v>1264.3</v>
      </c>
      <c r="L98" s="12">
        <v>1264.3</v>
      </c>
      <c r="M98" s="12">
        <v>1264.3</v>
      </c>
    </row>
    <row r="99" spans="1:13" s="6" customFormat="1" ht="159" customHeight="1">
      <c r="A99" s="35" t="s">
        <v>178</v>
      </c>
      <c r="B99" s="16" t="s">
        <v>179</v>
      </c>
      <c r="C99" s="25" t="s">
        <v>277</v>
      </c>
      <c r="D99" s="67" t="s">
        <v>112</v>
      </c>
      <c r="E99" s="61" t="s">
        <v>96</v>
      </c>
      <c r="F99" s="18" t="s">
        <v>123</v>
      </c>
      <c r="G99" s="18" t="s">
        <v>124</v>
      </c>
      <c r="H99" s="29">
        <f aca="true" t="shared" si="21" ref="H99:M99">SUM(H100:H100)</f>
        <v>34984.8</v>
      </c>
      <c r="I99" s="29">
        <f t="shared" si="21"/>
        <v>33875.5</v>
      </c>
      <c r="J99" s="26">
        <f t="shared" si="21"/>
        <v>36720.513</v>
      </c>
      <c r="K99" s="29">
        <f t="shared" si="21"/>
        <v>34816.4</v>
      </c>
      <c r="L99" s="29">
        <f t="shared" si="21"/>
        <v>34816.4</v>
      </c>
      <c r="M99" s="29">
        <f t="shared" si="21"/>
        <v>34816.4</v>
      </c>
    </row>
    <row r="100" spans="1:13" s="6" customFormat="1" ht="72.75" customHeight="1">
      <c r="A100" s="32" t="s">
        <v>348</v>
      </c>
      <c r="B100" s="13"/>
      <c r="C100" s="23" t="s">
        <v>37</v>
      </c>
      <c r="D100" s="63" t="s">
        <v>269</v>
      </c>
      <c r="E100" s="63" t="s">
        <v>97</v>
      </c>
      <c r="F100" s="18" t="s">
        <v>123</v>
      </c>
      <c r="G100" s="20" t="s">
        <v>124</v>
      </c>
      <c r="H100" s="72">
        <v>34984.8</v>
      </c>
      <c r="I100" s="12">
        <v>33875.5</v>
      </c>
      <c r="J100" s="30">
        <f>34816.4+1904.113</f>
        <v>36720.513</v>
      </c>
      <c r="K100" s="12">
        <v>34816.4</v>
      </c>
      <c r="L100" s="12">
        <v>34816.4</v>
      </c>
      <c r="M100" s="12">
        <v>34816.4</v>
      </c>
    </row>
    <row r="101" spans="1:13" s="6" customFormat="1" ht="174.75" customHeight="1">
      <c r="A101" s="35" t="s">
        <v>182</v>
      </c>
      <c r="B101" s="16" t="s">
        <v>183</v>
      </c>
      <c r="C101" s="25" t="s">
        <v>116</v>
      </c>
      <c r="D101" s="61" t="s">
        <v>231</v>
      </c>
      <c r="E101" s="61" t="s">
        <v>98</v>
      </c>
      <c r="F101" s="18" t="s">
        <v>142</v>
      </c>
      <c r="G101" s="18" t="s">
        <v>128</v>
      </c>
      <c r="H101" s="29">
        <f aca="true" t="shared" si="22" ref="H101:M101">H102</f>
        <v>10880</v>
      </c>
      <c r="I101" s="29">
        <f t="shared" si="22"/>
        <v>10880</v>
      </c>
      <c r="J101" s="26">
        <f t="shared" si="22"/>
        <v>10880</v>
      </c>
      <c r="K101" s="29">
        <f t="shared" si="22"/>
        <v>10880</v>
      </c>
      <c r="L101" s="29">
        <f t="shared" si="22"/>
        <v>10880</v>
      </c>
      <c r="M101" s="29">
        <f t="shared" si="22"/>
        <v>10880</v>
      </c>
    </row>
    <row r="102" spans="1:13" s="6" customFormat="1" ht="1.5" customHeight="1">
      <c r="A102" s="32" t="s">
        <v>349</v>
      </c>
      <c r="B102" s="13"/>
      <c r="C102" s="23" t="s">
        <v>278</v>
      </c>
      <c r="D102" s="64"/>
      <c r="E102" s="63" t="s">
        <v>99</v>
      </c>
      <c r="F102" s="18" t="s">
        <v>142</v>
      </c>
      <c r="G102" s="20" t="s">
        <v>128</v>
      </c>
      <c r="H102" s="72">
        <v>10880</v>
      </c>
      <c r="I102" s="12">
        <v>10880</v>
      </c>
      <c r="J102" s="30">
        <v>10880</v>
      </c>
      <c r="K102" s="12">
        <v>10880</v>
      </c>
      <c r="L102" s="12">
        <v>10880</v>
      </c>
      <c r="M102" s="12">
        <v>10880</v>
      </c>
    </row>
    <row r="103" spans="1:13" s="6" customFormat="1" ht="195.75" customHeight="1">
      <c r="A103" s="35" t="s">
        <v>180</v>
      </c>
      <c r="B103" s="18" t="s">
        <v>181</v>
      </c>
      <c r="C103" s="25" t="s">
        <v>220</v>
      </c>
      <c r="D103" s="67" t="s">
        <v>222</v>
      </c>
      <c r="E103" s="65"/>
      <c r="F103" s="18" t="s">
        <v>127</v>
      </c>
      <c r="G103" s="18" t="s">
        <v>123</v>
      </c>
      <c r="H103" s="29">
        <f aca="true" t="shared" si="23" ref="H103:M103">SUM(H104:H108)</f>
        <v>11018.2</v>
      </c>
      <c r="I103" s="29">
        <f t="shared" si="23"/>
        <v>11017.9</v>
      </c>
      <c r="J103" s="26">
        <f t="shared" si="23"/>
        <v>200</v>
      </c>
      <c r="K103" s="29">
        <f t="shared" si="23"/>
        <v>6900</v>
      </c>
      <c r="L103" s="29">
        <f t="shared" si="23"/>
        <v>6950</v>
      </c>
      <c r="M103" s="29">
        <f t="shared" si="23"/>
        <v>6950</v>
      </c>
    </row>
    <row r="104" spans="1:13" s="6" customFormat="1" ht="84" customHeight="1">
      <c r="A104" s="32" t="s">
        <v>350</v>
      </c>
      <c r="B104" s="13"/>
      <c r="C104" s="23" t="s">
        <v>209</v>
      </c>
      <c r="D104" s="62" t="s">
        <v>86</v>
      </c>
      <c r="E104" s="63" t="s">
        <v>221</v>
      </c>
      <c r="F104" s="18" t="s">
        <v>127</v>
      </c>
      <c r="G104" s="20" t="s">
        <v>123</v>
      </c>
      <c r="H104" s="72">
        <v>90</v>
      </c>
      <c r="I104" s="12">
        <v>90</v>
      </c>
      <c r="J104" s="30">
        <v>0</v>
      </c>
      <c r="K104" s="12">
        <v>0</v>
      </c>
      <c r="L104" s="12">
        <v>700</v>
      </c>
      <c r="M104" s="12">
        <v>700</v>
      </c>
    </row>
    <row r="105" spans="1:13" s="6" customFormat="1" ht="84" customHeight="1">
      <c r="A105" s="32" t="s">
        <v>351</v>
      </c>
      <c r="B105" s="13"/>
      <c r="C105" s="23" t="s">
        <v>209</v>
      </c>
      <c r="D105" s="63" t="s">
        <v>88</v>
      </c>
      <c r="E105" s="63" t="s">
        <v>221</v>
      </c>
      <c r="F105" s="18" t="s">
        <v>127</v>
      </c>
      <c r="G105" s="20" t="s">
        <v>123</v>
      </c>
      <c r="H105" s="72">
        <v>10928.2</v>
      </c>
      <c r="I105" s="12">
        <v>10927.9</v>
      </c>
      <c r="J105" s="30">
        <v>0</v>
      </c>
      <c r="K105" s="12">
        <v>3920</v>
      </c>
      <c r="L105" s="12">
        <v>2950</v>
      </c>
      <c r="M105" s="12">
        <v>2950</v>
      </c>
    </row>
    <row r="106" spans="1:13" s="6" customFormat="1" ht="84" customHeight="1">
      <c r="A106" s="32" t="s">
        <v>352</v>
      </c>
      <c r="B106" s="13"/>
      <c r="C106" s="23" t="s">
        <v>209</v>
      </c>
      <c r="D106" s="62" t="s">
        <v>85</v>
      </c>
      <c r="E106" s="63" t="s">
        <v>221</v>
      </c>
      <c r="F106" s="18" t="s">
        <v>127</v>
      </c>
      <c r="G106" s="20" t="s">
        <v>123</v>
      </c>
      <c r="H106" s="72">
        <v>0</v>
      </c>
      <c r="I106" s="12">
        <v>0</v>
      </c>
      <c r="J106" s="30">
        <v>200</v>
      </c>
      <c r="K106" s="12">
        <f>200</f>
        <v>200</v>
      </c>
      <c r="L106" s="12">
        <v>300</v>
      </c>
      <c r="M106" s="12">
        <v>300</v>
      </c>
    </row>
    <row r="107" spans="1:13" s="6" customFormat="1" ht="84" customHeight="1">
      <c r="A107" s="32" t="s">
        <v>353</v>
      </c>
      <c r="B107" s="13"/>
      <c r="C107" s="23" t="s">
        <v>209</v>
      </c>
      <c r="D107" s="62" t="s">
        <v>87</v>
      </c>
      <c r="E107" s="63" t="s">
        <v>221</v>
      </c>
      <c r="F107" s="18" t="s">
        <v>127</v>
      </c>
      <c r="G107" s="20" t="s">
        <v>123</v>
      </c>
      <c r="H107" s="72">
        <v>0</v>
      </c>
      <c r="I107" s="12">
        <v>0</v>
      </c>
      <c r="J107" s="30">
        <v>0</v>
      </c>
      <c r="K107" s="12">
        <v>1960</v>
      </c>
      <c r="L107" s="12">
        <v>2000</v>
      </c>
      <c r="M107" s="12">
        <v>2000</v>
      </c>
    </row>
    <row r="108" spans="1:13" s="6" customFormat="1" ht="84" customHeight="1">
      <c r="A108" s="32" t="s">
        <v>354</v>
      </c>
      <c r="B108" s="13"/>
      <c r="C108" s="23" t="s">
        <v>209</v>
      </c>
      <c r="D108" s="62" t="s">
        <v>87</v>
      </c>
      <c r="E108" s="63" t="s">
        <v>221</v>
      </c>
      <c r="F108" s="18" t="s">
        <v>127</v>
      </c>
      <c r="G108" s="20" t="s">
        <v>123</v>
      </c>
      <c r="H108" s="72">
        <v>0</v>
      </c>
      <c r="I108" s="12">
        <v>0</v>
      </c>
      <c r="J108" s="30">
        <v>0</v>
      </c>
      <c r="K108" s="12">
        <v>820</v>
      </c>
      <c r="L108" s="12">
        <v>1000</v>
      </c>
      <c r="M108" s="12">
        <v>1000</v>
      </c>
    </row>
    <row r="109" spans="1:13" s="6" customFormat="1" ht="181.5" customHeight="1">
      <c r="A109" s="45" t="s">
        <v>184</v>
      </c>
      <c r="B109" s="46" t="s">
        <v>4</v>
      </c>
      <c r="C109" s="47" t="s">
        <v>24</v>
      </c>
      <c r="D109" s="60" t="s">
        <v>29</v>
      </c>
      <c r="E109" s="60" t="s">
        <v>90</v>
      </c>
      <c r="F109" s="46" t="s">
        <v>2</v>
      </c>
      <c r="G109" s="46" t="s">
        <v>198</v>
      </c>
      <c r="H109" s="26">
        <f aca="true" t="shared" si="24" ref="H109:M109">H110</f>
        <v>3628.1</v>
      </c>
      <c r="I109" s="26">
        <f t="shared" si="24"/>
        <v>3628.1</v>
      </c>
      <c r="J109" s="26">
        <f t="shared" si="24"/>
        <v>3938.3999999999996</v>
      </c>
      <c r="K109" s="26">
        <f t="shared" si="24"/>
        <v>1839.1999999999998</v>
      </c>
      <c r="L109" s="26">
        <f t="shared" si="24"/>
        <v>1839.1999999999998</v>
      </c>
      <c r="M109" s="26">
        <f t="shared" si="24"/>
        <v>0</v>
      </c>
    </row>
    <row r="110" spans="1:13" s="6" customFormat="1" ht="97.5" customHeight="1">
      <c r="A110" s="32" t="s">
        <v>185</v>
      </c>
      <c r="B110" s="10" t="s">
        <v>1</v>
      </c>
      <c r="C110" s="24" t="s">
        <v>235</v>
      </c>
      <c r="D110" s="63" t="s">
        <v>33</v>
      </c>
      <c r="E110" s="64"/>
      <c r="F110" s="15" t="s">
        <v>2</v>
      </c>
      <c r="G110" s="20" t="s">
        <v>3</v>
      </c>
      <c r="H110" s="30">
        <f aca="true" t="shared" si="25" ref="H110:M110">H111+H113</f>
        <v>3628.1</v>
      </c>
      <c r="I110" s="12">
        <f t="shared" si="25"/>
        <v>3628.1</v>
      </c>
      <c r="J110" s="30">
        <f t="shared" si="25"/>
        <v>3938.3999999999996</v>
      </c>
      <c r="K110" s="12">
        <f t="shared" si="25"/>
        <v>1839.1999999999998</v>
      </c>
      <c r="L110" s="12">
        <f t="shared" si="25"/>
        <v>1839.1999999999998</v>
      </c>
      <c r="M110" s="12">
        <f t="shared" si="25"/>
        <v>0</v>
      </c>
    </row>
    <row r="111" spans="1:13" s="6" customFormat="1" ht="109.5" customHeight="1">
      <c r="A111" s="32" t="s">
        <v>186</v>
      </c>
      <c r="B111" s="10" t="s">
        <v>187</v>
      </c>
      <c r="C111" s="23"/>
      <c r="D111" s="70"/>
      <c r="E111" s="64"/>
      <c r="F111" s="15" t="s">
        <v>128</v>
      </c>
      <c r="G111" s="20" t="s">
        <v>133</v>
      </c>
      <c r="H111" s="30">
        <f aca="true" t="shared" si="26" ref="H111:M111">H112</f>
        <v>1947.9</v>
      </c>
      <c r="I111" s="12">
        <f t="shared" si="26"/>
        <v>1947.9</v>
      </c>
      <c r="J111" s="30">
        <f t="shared" si="26"/>
        <v>2099.2</v>
      </c>
      <c r="K111" s="12">
        <f t="shared" si="26"/>
        <v>0</v>
      </c>
      <c r="L111" s="12">
        <f t="shared" si="26"/>
        <v>0</v>
      </c>
      <c r="M111" s="12">
        <f t="shared" si="26"/>
        <v>0</v>
      </c>
    </row>
    <row r="112" spans="1:13" s="6" customFormat="1" ht="109.5" customHeight="1">
      <c r="A112" s="32" t="s">
        <v>61</v>
      </c>
      <c r="B112" s="10"/>
      <c r="C112" s="23" t="s">
        <v>289</v>
      </c>
      <c r="D112" s="70"/>
      <c r="E112" s="64"/>
      <c r="F112" s="15" t="s">
        <v>128</v>
      </c>
      <c r="G112" s="20" t="s">
        <v>133</v>
      </c>
      <c r="H112" s="30">
        <v>1947.9</v>
      </c>
      <c r="I112" s="12">
        <v>1947.9</v>
      </c>
      <c r="J112" s="30">
        <v>2099.2</v>
      </c>
      <c r="K112" s="12">
        <v>0</v>
      </c>
      <c r="L112" s="12">
        <v>0</v>
      </c>
      <c r="M112" s="12">
        <v>0</v>
      </c>
    </row>
    <row r="113" spans="1:13" s="6" customFormat="1" ht="205.5" customHeight="1">
      <c r="A113" s="32" t="s">
        <v>244</v>
      </c>
      <c r="B113" s="10" t="s">
        <v>245</v>
      </c>
      <c r="C113" s="24"/>
      <c r="D113" s="63" t="s">
        <v>32</v>
      </c>
      <c r="E113" s="64"/>
      <c r="F113" s="15" t="s">
        <v>123</v>
      </c>
      <c r="G113" s="20" t="s">
        <v>124</v>
      </c>
      <c r="H113" s="30">
        <f aca="true" t="shared" si="27" ref="H113:M113">H114+H115</f>
        <v>1680.1999999999998</v>
      </c>
      <c r="I113" s="12">
        <f t="shared" si="27"/>
        <v>1680.1999999999998</v>
      </c>
      <c r="J113" s="30">
        <f t="shared" si="27"/>
        <v>1839.1999999999998</v>
      </c>
      <c r="K113" s="12">
        <f t="shared" si="27"/>
        <v>1839.1999999999998</v>
      </c>
      <c r="L113" s="12">
        <f t="shared" si="27"/>
        <v>1839.1999999999998</v>
      </c>
      <c r="M113" s="12">
        <f t="shared" si="27"/>
        <v>0</v>
      </c>
    </row>
    <row r="114" spans="1:13" s="6" customFormat="1" ht="120" customHeight="1">
      <c r="A114" s="32" t="s">
        <v>62</v>
      </c>
      <c r="B114" s="10"/>
      <c r="C114" s="24" t="s">
        <v>63</v>
      </c>
      <c r="D114" s="63" t="s">
        <v>32</v>
      </c>
      <c r="E114" s="64"/>
      <c r="F114" s="15" t="s">
        <v>123</v>
      </c>
      <c r="G114" s="20" t="s">
        <v>124</v>
      </c>
      <c r="H114" s="30">
        <v>1110.1</v>
      </c>
      <c r="I114" s="12">
        <v>1110.1</v>
      </c>
      <c r="J114" s="30">
        <v>1216.1</v>
      </c>
      <c r="K114" s="12">
        <v>1216.1</v>
      </c>
      <c r="L114" s="12">
        <v>1216.1</v>
      </c>
      <c r="M114" s="12">
        <v>0</v>
      </c>
    </row>
    <row r="115" spans="1:13" s="6" customFormat="1" ht="105" customHeight="1">
      <c r="A115" s="32" t="s">
        <v>64</v>
      </c>
      <c r="B115" s="10"/>
      <c r="C115" s="24" t="s">
        <v>31</v>
      </c>
      <c r="D115" s="63" t="s">
        <v>32</v>
      </c>
      <c r="E115" s="64"/>
      <c r="F115" s="15" t="s">
        <v>123</v>
      </c>
      <c r="G115" s="20" t="s">
        <v>124</v>
      </c>
      <c r="H115" s="30">
        <v>570.1</v>
      </c>
      <c r="I115" s="12">
        <v>570.1</v>
      </c>
      <c r="J115" s="30">
        <v>623.1</v>
      </c>
      <c r="K115" s="12">
        <v>623.1</v>
      </c>
      <c r="L115" s="12">
        <v>623.1</v>
      </c>
      <c r="M115" s="12">
        <v>0</v>
      </c>
    </row>
    <row r="116" spans="1:13" s="48" customFormat="1" ht="132" customHeight="1">
      <c r="A116" s="45" t="s">
        <v>246</v>
      </c>
      <c r="B116" s="46" t="s">
        <v>251</v>
      </c>
      <c r="C116" s="47" t="s">
        <v>24</v>
      </c>
      <c r="D116" s="60" t="s">
        <v>30</v>
      </c>
      <c r="E116" s="60" t="s">
        <v>90</v>
      </c>
      <c r="F116" s="46" t="s">
        <v>249</v>
      </c>
      <c r="G116" s="46" t="s">
        <v>250</v>
      </c>
      <c r="H116" s="26">
        <f>H117</f>
        <v>1564.4</v>
      </c>
      <c r="I116" s="26">
        <f aca="true" t="shared" si="28" ref="I116:M117">I117</f>
        <v>1564.4</v>
      </c>
      <c r="J116" s="26">
        <f t="shared" si="28"/>
        <v>1873.6</v>
      </c>
      <c r="K116" s="26">
        <f t="shared" si="28"/>
        <v>1539.1</v>
      </c>
      <c r="L116" s="26">
        <f t="shared" si="28"/>
        <v>1539.1</v>
      </c>
      <c r="M116" s="26">
        <f t="shared" si="28"/>
        <v>0</v>
      </c>
    </row>
    <row r="117" spans="1:13" s="6" customFormat="1" ht="25.5">
      <c r="A117" s="32" t="s">
        <v>247</v>
      </c>
      <c r="B117" s="13" t="s">
        <v>252</v>
      </c>
      <c r="C117" s="24"/>
      <c r="D117" s="62"/>
      <c r="E117" s="63"/>
      <c r="F117" s="15"/>
      <c r="G117" s="20"/>
      <c r="H117" s="30">
        <f>H118</f>
        <v>1564.4</v>
      </c>
      <c r="I117" s="12">
        <f t="shared" si="28"/>
        <v>1564.4</v>
      </c>
      <c r="J117" s="30">
        <f t="shared" si="28"/>
        <v>1873.6</v>
      </c>
      <c r="K117" s="12">
        <f t="shared" si="28"/>
        <v>1539.1</v>
      </c>
      <c r="L117" s="12">
        <f t="shared" si="28"/>
        <v>1539.1</v>
      </c>
      <c r="M117" s="12">
        <f t="shared" si="28"/>
        <v>0</v>
      </c>
    </row>
    <row r="118" spans="1:13" s="6" customFormat="1" ht="120.75" customHeight="1">
      <c r="A118" s="32" t="s">
        <v>248</v>
      </c>
      <c r="B118" s="13" t="s">
        <v>253</v>
      </c>
      <c r="C118" s="24"/>
      <c r="D118" s="62"/>
      <c r="E118" s="63"/>
      <c r="F118" s="15" t="s">
        <v>341</v>
      </c>
      <c r="G118" s="20" t="s">
        <v>342</v>
      </c>
      <c r="H118" s="30">
        <f aca="true" t="shared" si="29" ref="H118:M118">H119+H120+H121+H122</f>
        <v>1564.4</v>
      </c>
      <c r="I118" s="12">
        <f t="shared" si="29"/>
        <v>1564.4</v>
      </c>
      <c r="J118" s="30">
        <f t="shared" si="29"/>
        <v>1873.6</v>
      </c>
      <c r="K118" s="12">
        <f t="shared" si="29"/>
        <v>1539.1</v>
      </c>
      <c r="L118" s="12">
        <f t="shared" si="29"/>
        <v>1539.1</v>
      </c>
      <c r="M118" s="12">
        <f t="shared" si="29"/>
        <v>0</v>
      </c>
    </row>
    <row r="119" spans="1:13" s="6" customFormat="1" ht="168" customHeight="1">
      <c r="A119" s="32" t="s">
        <v>255</v>
      </c>
      <c r="B119" s="13" t="s">
        <v>254</v>
      </c>
      <c r="C119" s="24" t="s">
        <v>236</v>
      </c>
      <c r="D119" s="62" t="s">
        <v>223</v>
      </c>
      <c r="E119" s="63" t="s">
        <v>226</v>
      </c>
      <c r="F119" s="15" t="s">
        <v>136</v>
      </c>
      <c r="G119" s="20" t="s">
        <v>123</v>
      </c>
      <c r="H119" s="30">
        <v>1436</v>
      </c>
      <c r="I119" s="12">
        <v>1436</v>
      </c>
      <c r="J119" s="30">
        <v>1539.1</v>
      </c>
      <c r="K119" s="12">
        <v>1539.1</v>
      </c>
      <c r="L119" s="12">
        <v>1539.1</v>
      </c>
      <c r="M119" s="12">
        <v>0</v>
      </c>
    </row>
    <row r="120" spans="1:13" s="6" customFormat="1" ht="171" customHeight="1">
      <c r="A120" s="32" t="s">
        <v>355</v>
      </c>
      <c r="B120" s="13" t="s">
        <v>356</v>
      </c>
      <c r="C120" s="24" t="s">
        <v>237</v>
      </c>
      <c r="D120" s="62" t="s">
        <v>223</v>
      </c>
      <c r="E120" s="63" t="s">
        <v>224</v>
      </c>
      <c r="F120" s="15" t="s">
        <v>127</v>
      </c>
      <c r="G120" s="20" t="s">
        <v>123</v>
      </c>
      <c r="H120" s="30">
        <v>12.5</v>
      </c>
      <c r="I120" s="12">
        <v>12.5</v>
      </c>
      <c r="J120" s="30">
        <v>0</v>
      </c>
      <c r="K120" s="12">
        <v>0</v>
      </c>
      <c r="L120" s="12">
        <v>0</v>
      </c>
      <c r="M120" s="12">
        <v>0</v>
      </c>
    </row>
    <row r="121" spans="1:13" s="6" customFormat="1" ht="107.25" customHeight="1">
      <c r="A121" s="32" t="s">
        <v>0</v>
      </c>
      <c r="B121" s="13" t="s">
        <v>357</v>
      </c>
      <c r="C121" s="24" t="s">
        <v>301</v>
      </c>
      <c r="D121" s="62" t="s">
        <v>223</v>
      </c>
      <c r="E121" s="63" t="s">
        <v>225</v>
      </c>
      <c r="F121" s="15" t="s">
        <v>123</v>
      </c>
      <c r="G121" s="20" t="s">
        <v>133</v>
      </c>
      <c r="H121" s="30">
        <v>115.9</v>
      </c>
      <c r="I121" s="12">
        <v>115.9</v>
      </c>
      <c r="J121" s="30">
        <v>120</v>
      </c>
      <c r="K121" s="12">
        <v>0</v>
      </c>
      <c r="L121" s="12">
        <v>0</v>
      </c>
      <c r="M121" s="12">
        <v>0</v>
      </c>
    </row>
    <row r="122" spans="1:13" s="6" customFormat="1" ht="156.75" customHeight="1">
      <c r="A122" s="32" t="s">
        <v>215</v>
      </c>
      <c r="B122" s="13"/>
      <c r="C122" s="24" t="s">
        <v>216</v>
      </c>
      <c r="D122" s="62" t="s">
        <v>223</v>
      </c>
      <c r="E122" s="63" t="s">
        <v>217</v>
      </c>
      <c r="F122" s="15" t="s">
        <v>9</v>
      </c>
      <c r="G122" s="20" t="s">
        <v>133</v>
      </c>
      <c r="H122" s="30">
        <v>0</v>
      </c>
      <c r="I122" s="12">
        <v>0</v>
      </c>
      <c r="J122" s="30">
        <v>214.5</v>
      </c>
      <c r="K122" s="12">
        <v>0</v>
      </c>
      <c r="L122" s="12">
        <v>0</v>
      </c>
      <c r="M122" s="12">
        <v>0</v>
      </c>
    </row>
    <row r="123" spans="1:13" s="48" customFormat="1" ht="27" customHeight="1">
      <c r="A123" s="45" t="s">
        <v>54</v>
      </c>
      <c r="B123" s="44"/>
      <c r="C123" s="50"/>
      <c r="D123" s="44"/>
      <c r="E123" s="44"/>
      <c r="F123" s="51"/>
      <c r="G123" s="51"/>
      <c r="H123" s="31">
        <f aca="true" t="shared" si="30" ref="H123:M123">H12</f>
        <v>286650.70000000007</v>
      </c>
      <c r="I123" s="31">
        <f t="shared" si="30"/>
        <v>280584.4</v>
      </c>
      <c r="J123" s="31">
        <f t="shared" si="30"/>
        <v>292867.983</v>
      </c>
      <c r="K123" s="31">
        <f t="shared" si="30"/>
        <v>313952.39999999997</v>
      </c>
      <c r="L123" s="31">
        <f t="shared" si="30"/>
        <v>301488.8</v>
      </c>
      <c r="M123" s="31">
        <f t="shared" si="30"/>
        <v>298110.5</v>
      </c>
    </row>
    <row r="124" spans="11:13" ht="15" customHeight="1">
      <c r="K124" s="22"/>
      <c r="L124" s="22"/>
      <c r="M124" s="41"/>
    </row>
    <row r="125" spans="1:13" ht="37.5" customHeight="1">
      <c r="A125" s="58" t="s">
        <v>197</v>
      </c>
      <c r="B125" s="8"/>
      <c r="C125" s="56"/>
      <c r="D125" s="8"/>
      <c r="E125" s="83" t="s">
        <v>274</v>
      </c>
      <c r="F125" s="83"/>
      <c r="G125" s="83"/>
      <c r="H125" s="83"/>
      <c r="I125" s="83"/>
      <c r="M125" s="2"/>
    </row>
    <row r="126" spans="1:13" ht="21.75" customHeight="1">
      <c r="A126" s="57" t="s">
        <v>196</v>
      </c>
      <c r="B126" s="11"/>
      <c r="C126" s="7" t="s">
        <v>57</v>
      </c>
      <c r="D126" s="9"/>
      <c r="E126" s="74" t="s">
        <v>56</v>
      </c>
      <c r="F126" s="74"/>
      <c r="G126" s="74"/>
      <c r="H126" s="74"/>
      <c r="I126" s="74"/>
      <c r="M126" s="2"/>
    </row>
    <row r="127" spans="7:13" ht="12.75" hidden="1">
      <c r="G127" s="2"/>
      <c r="I127" s="2"/>
      <c r="M127" s="2"/>
    </row>
    <row r="128" ht="12.75" hidden="1"/>
    <row r="129" ht="12.75" hidden="1"/>
    <row r="130" ht="12.75" hidden="1"/>
    <row r="131" ht="12.75" hidden="1"/>
    <row r="132" ht="12.75" hidden="1"/>
    <row r="133" ht="12.75" hidden="1"/>
    <row r="134" ht="12.75" hidden="1"/>
  </sheetData>
  <sheetProtection/>
  <autoFilter ref="A11:M123"/>
  <mergeCells count="15">
    <mergeCell ref="L1:M1"/>
    <mergeCell ref="A3:M3"/>
    <mergeCell ref="A8:A10"/>
    <mergeCell ref="B8:B10"/>
    <mergeCell ref="H8:M8"/>
    <mergeCell ref="J9:J10"/>
    <mergeCell ref="K9:K10"/>
    <mergeCell ref="L9:M9"/>
    <mergeCell ref="F8:G8"/>
    <mergeCell ref="F9:F10"/>
    <mergeCell ref="E126:I126"/>
    <mergeCell ref="G9:G10"/>
    <mergeCell ref="C8:E9"/>
    <mergeCell ref="H9:I9"/>
    <mergeCell ref="E125:I125"/>
  </mergeCells>
  <printOptions/>
  <pageMargins left="0.17" right="0.17" top="0.36" bottom="0.48" header="0.28" footer="0.35"/>
  <pageSetup horizontalDpi="600" verticalDpi="600" orientation="landscape" paperSize="9" r:id="rId1"/>
  <headerFooter alignWithMargins="0">
    <oddFooter>&amp;Rна 1 апреля 2016г.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2016-04-27T08:02:12Z</cp:lastPrinted>
  <dcterms:created xsi:type="dcterms:W3CDTF">2007-10-10T06:16:17Z</dcterms:created>
  <dcterms:modified xsi:type="dcterms:W3CDTF">2016-04-27T08:03:00Z</dcterms:modified>
  <cp:category/>
  <cp:version/>
  <cp:contentType/>
  <cp:contentStatus/>
</cp:coreProperties>
</file>